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svg" ContentType="image/svg+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drawings/drawing6.xml" ContentType="application/vnd.openxmlformats-officedocument.drawing+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charts/chart7.xml" ContentType="application/vnd.openxmlformats-officedocument.drawingml.chart+xml"/>
  <Override PartName="/xl/charts/style7.xml" ContentType="application/vnd.ms-office.chartstyle+xml"/>
  <Override PartName="/xl/charts/colors7.xml" ContentType="application/vnd.ms-office.chartcolorstyle+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drawings/drawing62.xml" ContentType="application/vnd.openxmlformats-officedocument.drawing+xml"/>
  <Override PartName="/xl/drawings/drawing63.xml" ContentType="application/vnd.openxmlformats-officedocument.drawing+xml"/>
  <Override PartName="/xl/drawings/drawing64.xml" ContentType="application/vnd.openxmlformats-officedocument.drawing+xml"/>
  <Override PartName="/xl/drawings/drawing65.xml" ContentType="application/vnd.openxmlformats-officedocument.drawing+xml"/>
  <Override PartName="/xl/drawings/drawing66.xml" ContentType="application/vnd.openxmlformats-officedocument.drawing+xml"/>
  <Override PartName="/xl/drawings/drawing67.xml" ContentType="application/vnd.openxmlformats-officedocument.drawing+xml"/>
  <Override PartName="/xl/drawings/drawing68.xml" ContentType="application/vnd.openxmlformats-officedocument.drawing+xml"/>
  <Override PartName="/xl/drawings/drawing69.xml" ContentType="application/vnd.openxmlformats-officedocument.drawing+xml"/>
  <Override PartName="/xl/drawings/drawing70.xml" ContentType="application/vnd.openxmlformats-officedocument.drawing+xml"/>
  <Override PartName="/xl/drawings/drawing71.xml" ContentType="application/vnd.openxmlformats-officedocument.drawing+xml"/>
  <Override PartName="/xl/drawings/drawing72.xml" ContentType="application/vnd.openxmlformats-officedocument.drawing+xml"/>
  <Override PartName="/xl/drawings/drawing73.xml" ContentType="application/vnd.openxmlformats-officedocument.drawing+xml"/>
  <Override PartName="/xl/drawings/drawing74.xml" ContentType="application/vnd.openxmlformats-officedocument.drawing+xml"/>
  <Override PartName="/xl/drawings/drawing75.xml" ContentType="application/vnd.openxmlformats-officedocument.drawing+xml"/>
  <Override PartName="/xl/drawings/drawing76.xml" ContentType="application/vnd.openxmlformats-officedocument.drawing+xml"/>
  <Override PartName="/xl/persons/person.xml" ContentType="application/vnd.ms-excel.person+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029"/>
  <workbookPr codeName="EstaPastaDeTrabalho" defaultThemeVersion="166925"/>
  <mc:AlternateContent xmlns:mc="http://schemas.openxmlformats.org/markup-compatibility/2006">
    <mc:Choice Requires="x15">
      <x15ac:absPath xmlns:x15ac="http://schemas.microsoft.com/office/spreadsheetml/2010/11/ac" url="https://logbitbr.sharepoint.com/sites/E2ECoolers/Shared Documents/General/E2E Latam - 2022/Diagnóstico/Diagnóstico Inicial/1.Brasil/Bandeirantes/"/>
    </mc:Choice>
  </mc:AlternateContent>
  <xr:revisionPtr revIDLastSave="9207" documentId="8_{4BD21E56-9894-4F09-9F0A-819C75597FDE}" xr6:coauthVersionLast="47" xr6:coauthVersionMax="47" xr10:uidLastSave="{48AFA682-93C0-4892-8986-EA9BD433E273}"/>
  <workbookProtection workbookAlgorithmName="SHA-512" workbookHashValue="aKRtM2kyD55NngHrmhWevZASHZgR5dbDNFWE4NAguZvk7DcIPTLrl3NrEhzZaroyfwAIIHtxGpOoDI5HAGQ7MQ==" workbookSaltValue="EzbHbpiQDfbbqHIB2hRcrA==" workbookSpinCount="100000" lockStructure="1"/>
  <bookViews>
    <workbookView xWindow="-110" yWindow="-110" windowWidth="19420" windowHeight="10420" tabRatio="296" firstSheet="5" activeTab="7" xr2:uid="{E8755B14-EE01-4BE6-BED2-53B07B38246A}"/>
  </bookViews>
  <sheets>
    <sheet name="Menu" sheetId="95" r:id="rId1"/>
    <sheet name="Instruciones" sheetId="30" r:id="rId2"/>
    <sheet name="Exemplo ITEM" sheetId="19" r:id="rId3"/>
    <sheet name="Resumen Items" sheetId="102" r:id="rId4"/>
    <sheet name="Cierre Diagnóstico" sheetId="104" state="hidden" r:id="rId5"/>
    <sheet name="Analisis Items " sheetId="97" r:id="rId6"/>
    <sheet name="Calculos " sheetId="98" state="hidden" r:id="rId7"/>
    <sheet name="Estratégia" sheetId="16" r:id="rId8"/>
    <sheet name="Adquisición" sheetId="24" r:id="rId9"/>
    <sheet name="Control" sheetId="25" r:id="rId10"/>
    <sheet name="Mercado" sheetId="99" r:id="rId11"/>
    <sheet name="Mantenimiento" sheetId="100" r:id="rId12"/>
    <sheet name="Descarte" sheetId="101" r:id="rId13"/>
    <sheet name="Estrategia 1" sheetId="31" r:id="rId14"/>
    <sheet name="Estrategia 2" sheetId="34" r:id="rId15"/>
    <sheet name="Estratégia 3" sheetId="35" r:id="rId16"/>
    <sheet name="Estrategia 4" sheetId="36" r:id="rId17"/>
    <sheet name="Estrategia 5" sheetId="37" r:id="rId18"/>
    <sheet name="Estrategia 6" sheetId="38" r:id="rId19"/>
    <sheet name="Estrategia 7" sheetId="39" r:id="rId20"/>
    <sheet name="Estrategia 8" sheetId="40" r:id="rId21"/>
    <sheet name="Estrategia 9" sheetId="41" r:id="rId22"/>
    <sheet name="Estrategia 10" sheetId="42" r:id="rId23"/>
    <sheet name="Estrategia 11" sheetId="43" r:id="rId24"/>
    <sheet name="Estrategia 12" sheetId="44" r:id="rId25"/>
    <sheet name="Estrategia 13" sheetId="45" r:id="rId26"/>
    <sheet name="Estrategia 14" sheetId="46" r:id="rId27"/>
    <sheet name="Estrategia 15" sheetId="47" r:id="rId28"/>
    <sheet name="Estrategia 16" sheetId="48" r:id="rId29"/>
    <sheet name="Adquisición 1" sheetId="32" r:id="rId30"/>
    <sheet name="Adquisición 2" sheetId="49" r:id="rId31"/>
    <sheet name="Adquisición 3" sheetId="50" r:id="rId32"/>
    <sheet name="Adquisición 4" sheetId="51" r:id="rId33"/>
    <sheet name="Adquisición 5" sheetId="52" r:id="rId34"/>
    <sheet name="Control 1" sheetId="33" r:id="rId35"/>
    <sheet name="Control 2" sheetId="53" r:id="rId36"/>
    <sheet name="Control 3" sheetId="54" r:id="rId37"/>
    <sheet name="Control 4" sheetId="55" r:id="rId38"/>
    <sheet name="Control 5" sheetId="56" r:id="rId39"/>
    <sheet name="Control 6" sheetId="57" r:id="rId40"/>
    <sheet name="Control 7" sheetId="58" r:id="rId41"/>
    <sheet name="Control 8" sheetId="59" r:id="rId42"/>
    <sheet name="Control 9" sheetId="60" r:id="rId43"/>
    <sheet name="Control 10" sheetId="61" r:id="rId44"/>
    <sheet name="Control 11" sheetId="62" r:id="rId45"/>
    <sheet name="Control 12" sheetId="63" r:id="rId46"/>
    <sheet name="Control 13" sheetId="64" r:id="rId47"/>
    <sheet name="Mercado 1" sheetId="65" r:id="rId48"/>
    <sheet name="Mercado 2" sheetId="66" r:id="rId49"/>
    <sheet name="Mercado 3" sheetId="67" r:id="rId50"/>
    <sheet name="Mercado 4" sheetId="68" r:id="rId51"/>
    <sheet name="Mercado 5" sheetId="69" r:id="rId52"/>
    <sheet name="Mercado 6" sheetId="70" r:id="rId53"/>
    <sheet name="Mercado 7" sheetId="71" r:id="rId54"/>
    <sheet name="Mercado 8" sheetId="72" r:id="rId55"/>
    <sheet name="Mercado 9" sheetId="73" r:id="rId56"/>
    <sheet name="Mercado 10" sheetId="74" r:id="rId57"/>
    <sheet name="Mercado 11" sheetId="75" r:id="rId58"/>
    <sheet name="Mercado 12" sheetId="76" r:id="rId59"/>
    <sheet name="Mercado 13" sheetId="77" r:id="rId60"/>
    <sheet name="Mercado 14" sheetId="78" r:id="rId61"/>
    <sheet name="Mercado 15" sheetId="79" r:id="rId62"/>
    <sheet name="Mantenimiento 1" sheetId="80" r:id="rId63"/>
    <sheet name="Mantenimiento 2" sheetId="81" r:id="rId64"/>
    <sheet name="Mantenimiento 3" sheetId="82" r:id="rId65"/>
    <sheet name="Mantenimiento 4" sheetId="83" r:id="rId66"/>
    <sheet name="Mantenimiento 5" sheetId="84" r:id="rId67"/>
    <sheet name="Mantenimiento 6" sheetId="85" r:id="rId68"/>
    <sheet name="Mantenimiento 7" sheetId="86" r:id="rId69"/>
    <sheet name="Mantenimiento 8" sheetId="87" r:id="rId70"/>
    <sheet name="Mantenimiento 9" sheetId="88" r:id="rId71"/>
    <sheet name="Mantenimiento 10" sheetId="89" r:id="rId72"/>
    <sheet name="Descarte 1" sheetId="90" r:id="rId73"/>
    <sheet name="Descarte 2" sheetId="91" r:id="rId74"/>
    <sheet name="Descarte 3" sheetId="92" r:id="rId75"/>
    <sheet name="Descarte 4" sheetId="93" r:id="rId76"/>
    <sheet name="Descarte 5" sheetId="94" r:id="rId77"/>
  </sheets>
  <definedNames>
    <definedName name="_xlnm._FilterDatabase" localSheetId="8" hidden="1">Adquisición!$B$9:$AG$9</definedName>
    <definedName name="_xlnm._FilterDatabase" localSheetId="9" hidden="1">Control!$B$9:$AG$9</definedName>
    <definedName name="_xlnm._FilterDatabase" localSheetId="12" hidden="1">Descarte!$B$9:$AG$9</definedName>
    <definedName name="_xlnm._FilterDatabase" localSheetId="7" hidden="1">Estratégia!$B$9:$AG$9</definedName>
    <definedName name="_xlnm._FilterDatabase" localSheetId="11" hidden="1">Mantenimiento!$B$9:$AG$9</definedName>
    <definedName name="_xlnm._FilterDatabase" localSheetId="10" hidden="1">Mercado!$B$9:$AG$9</definedName>
    <definedName name="_xlnm._FilterDatabase" localSheetId="3" hidden="1">'Resumen Items'!$A$9:$AO$73</definedName>
    <definedName name="BaseDados" localSheetId="8" hidden="1">Adquisición!$B$7:$AG$8</definedName>
    <definedName name="BaseDados" localSheetId="9" hidden="1">Control!$B$7:$AG$8</definedName>
    <definedName name="BaseDados" localSheetId="12" hidden="1">Descarte!$B$7:$AG$8</definedName>
    <definedName name="BaseDados" localSheetId="7" hidden="1">Estratégia!$B$7:$AG$8</definedName>
    <definedName name="BaseDados" localSheetId="11" hidden="1">Mantenimiento!$B$7:$AG$8</definedName>
    <definedName name="BaseDados" localSheetId="10" hidden="1">Mercado!$B$7:$AG$8</definedName>
    <definedName name="BaseDados" localSheetId="3" hidden="1">'Resumen Items'!$B$7:$AH$8</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calcFeatures>
    </ext>
  </extLst>
</workbook>
</file>

<file path=xl/calcChain.xml><?xml version="1.0" encoding="utf-8"?>
<calcChain xmlns="http://schemas.openxmlformats.org/spreadsheetml/2006/main">
  <c r="AE18" i="104" l="1"/>
  <c r="AE19" i="104"/>
  <c r="AE21" i="104"/>
  <c r="AE22" i="104"/>
  <c r="AE23" i="104"/>
  <c r="AE26" i="104"/>
  <c r="AE27" i="104"/>
  <c r="AE28" i="104"/>
  <c r="AE29" i="104"/>
  <c r="AE31" i="104"/>
  <c r="AE33" i="104"/>
  <c r="AE36" i="104"/>
  <c r="AE38" i="104"/>
  <c r="AE39" i="104"/>
  <c r="AE40" i="104"/>
  <c r="AE41" i="104"/>
  <c r="AE42" i="104"/>
  <c r="AE43" i="104"/>
  <c r="AE45" i="104"/>
  <c r="AE47" i="104"/>
  <c r="AE48" i="104"/>
  <c r="AE49" i="104"/>
  <c r="AE50" i="104"/>
  <c r="AE51" i="104"/>
  <c r="AE52" i="104"/>
  <c r="AE53" i="104"/>
  <c r="AE54" i="104"/>
  <c r="AE55" i="104"/>
  <c r="AE56" i="104"/>
  <c r="AE57" i="104"/>
  <c r="AE60" i="104"/>
  <c r="AE66" i="104"/>
  <c r="AE67" i="104"/>
  <c r="AE68" i="104"/>
  <c r="AE69" i="104"/>
  <c r="AE71" i="104"/>
  <c r="AE72" i="104"/>
  <c r="AE74" i="104"/>
  <c r="AE75" i="104"/>
  <c r="AE76" i="104"/>
  <c r="AE77" i="104"/>
  <c r="AE80" i="104"/>
  <c r="AE17" i="104"/>
  <c r="Y80" i="104"/>
  <c r="AC80" i="104" s="1"/>
  <c r="AQ80" i="104" s="1"/>
  <c r="AW80" i="104" s="1"/>
  <c r="X80" i="104"/>
  <c r="AB80" i="104" s="1"/>
  <c r="AP80" i="104" s="1"/>
  <c r="AV80" i="104" s="1"/>
  <c r="W80" i="104"/>
  <c r="AA80" i="104" s="1"/>
  <c r="AO80" i="104" s="1"/>
  <c r="AU80" i="104" s="1"/>
  <c r="V80" i="104"/>
  <c r="Z80" i="104" s="1"/>
  <c r="AN80" i="104" s="1"/>
  <c r="Y79" i="104"/>
  <c r="AC79" i="104" s="1"/>
  <c r="AQ79" i="104" s="1"/>
  <c r="AW79" i="104" s="1"/>
  <c r="Y77" i="104"/>
  <c r="AC77" i="104" s="1"/>
  <c r="AQ77" i="104" s="1"/>
  <c r="AW77" i="104" s="1"/>
  <c r="X77" i="104"/>
  <c r="AB77" i="104" s="1"/>
  <c r="AP77" i="104" s="1"/>
  <c r="AV77" i="104" s="1"/>
  <c r="W77" i="104"/>
  <c r="AA77" i="104" s="1"/>
  <c r="AO77" i="104" s="1"/>
  <c r="AU77" i="104" s="1"/>
  <c r="V77" i="104"/>
  <c r="Z77" i="104" s="1"/>
  <c r="AN77" i="104" s="1"/>
  <c r="Y76" i="104"/>
  <c r="AC76" i="104" s="1"/>
  <c r="AQ76" i="104" s="1"/>
  <c r="AW76" i="104" s="1"/>
  <c r="X76" i="104"/>
  <c r="AB76" i="104" s="1"/>
  <c r="AP76" i="104" s="1"/>
  <c r="AV76" i="104" s="1"/>
  <c r="W76" i="104"/>
  <c r="AA76" i="104" s="1"/>
  <c r="AO76" i="104" s="1"/>
  <c r="AU76" i="104" s="1"/>
  <c r="V76" i="104"/>
  <c r="Z76" i="104" s="1"/>
  <c r="Y75" i="104"/>
  <c r="AC75" i="104" s="1"/>
  <c r="AQ75" i="104" s="1"/>
  <c r="AW75" i="104" s="1"/>
  <c r="X75" i="104"/>
  <c r="AB75" i="104" s="1"/>
  <c r="AP75" i="104" s="1"/>
  <c r="AV75" i="104" s="1"/>
  <c r="W75" i="104"/>
  <c r="AA75" i="104" s="1"/>
  <c r="AO75" i="104" s="1"/>
  <c r="AU75" i="104" s="1"/>
  <c r="V75" i="104"/>
  <c r="Z75" i="104" s="1"/>
  <c r="Y74" i="104"/>
  <c r="AC74" i="104" s="1"/>
  <c r="AQ74" i="104" s="1"/>
  <c r="AW74" i="104" s="1"/>
  <c r="X74" i="104"/>
  <c r="AB74" i="104" s="1"/>
  <c r="AP74" i="104" s="1"/>
  <c r="AV74" i="104" s="1"/>
  <c r="W74" i="104"/>
  <c r="AA74" i="104" s="1"/>
  <c r="AO74" i="104" s="1"/>
  <c r="AU74" i="104" s="1"/>
  <c r="V74" i="104"/>
  <c r="Z74" i="104" s="1"/>
  <c r="X73" i="104"/>
  <c r="AB73" i="104" s="1"/>
  <c r="AP73" i="104" s="1"/>
  <c r="AV73" i="104" s="1"/>
  <c r="W73" i="104"/>
  <c r="AA73" i="104" s="1"/>
  <c r="AO73" i="104" s="1"/>
  <c r="AU73" i="104" s="1"/>
  <c r="V73" i="104"/>
  <c r="Z73" i="104" s="1"/>
  <c r="AN73" i="104" s="1"/>
  <c r="Y72" i="104"/>
  <c r="AC72" i="104" s="1"/>
  <c r="AQ72" i="104" s="1"/>
  <c r="AW72" i="104" s="1"/>
  <c r="X72" i="104"/>
  <c r="AB72" i="104" s="1"/>
  <c r="AP72" i="104" s="1"/>
  <c r="AV72" i="104" s="1"/>
  <c r="W72" i="104"/>
  <c r="AA72" i="104" s="1"/>
  <c r="AO72" i="104" s="1"/>
  <c r="AU72" i="104" s="1"/>
  <c r="V72" i="104"/>
  <c r="Z72" i="104" s="1"/>
  <c r="Y71" i="104"/>
  <c r="AC71" i="104" s="1"/>
  <c r="AQ71" i="104" s="1"/>
  <c r="AW71" i="104" s="1"/>
  <c r="X71" i="104"/>
  <c r="AB71" i="104" s="1"/>
  <c r="AP71" i="104" s="1"/>
  <c r="AV71" i="104" s="1"/>
  <c r="W71" i="104"/>
  <c r="AA71" i="104" s="1"/>
  <c r="AO71" i="104" s="1"/>
  <c r="AU71" i="104" s="1"/>
  <c r="V71" i="104"/>
  <c r="Z71" i="104" s="1"/>
  <c r="AN71" i="104" s="1"/>
  <c r="Y70" i="104"/>
  <c r="AC70" i="104" s="1"/>
  <c r="AQ70" i="104" s="1"/>
  <c r="AW70" i="104" s="1"/>
  <c r="Y69" i="104"/>
  <c r="AC69" i="104" s="1"/>
  <c r="AQ69" i="104" s="1"/>
  <c r="AW69" i="104" s="1"/>
  <c r="X69" i="104"/>
  <c r="AB69" i="104" s="1"/>
  <c r="AP69" i="104" s="1"/>
  <c r="AV69" i="104" s="1"/>
  <c r="W69" i="104"/>
  <c r="AA69" i="104" s="1"/>
  <c r="AO69" i="104" s="1"/>
  <c r="AU69" i="104" s="1"/>
  <c r="V69" i="104"/>
  <c r="Z69" i="104" s="1"/>
  <c r="AN69" i="104" s="1"/>
  <c r="AT69" i="104" s="1"/>
  <c r="Y68" i="104"/>
  <c r="AC68" i="104" s="1"/>
  <c r="AQ68" i="104" s="1"/>
  <c r="AW68" i="104" s="1"/>
  <c r="X68" i="104"/>
  <c r="AB68" i="104" s="1"/>
  <c r="AP68" i="104" s="1"/>
  <c r="AV68" i="104" s="1"/>
  <c r="W68" i="104"/>
  <c r="AA68" i="104" s="1"/>
  <c r="AO68" i="104" s="1"/>
  <c r="AU68" i="104" s="1"/>
  <c r="V68" i="104"/>
  <c r="Z68" i="104" s="1"/>
  <c r="Y67" i="104"/>
  <c r="AC67" i="104" s="1"/>
  <c r="AQ67" i="104" s="1"/>
  <c r="AW67" i="104" s="1"/>
  <c r="X67" i="104"/>
  <c r="AB67" i="104" s="1"/>
  <c r="AP67" i="104" s="1"/>
  <c r="AV67" i="104" s="1"/>
  <c r="W67" i="104"/>
  <c r="AA67" i="104" s="1"/>
  <c r="AO67" i="104" s="1"/>
  <c r="AU67" i="104" s="1"/>
  <c r="V67" i="104"/>
  <c r="Z67" i="104" s="1"/>
  <c r="Y66" i="104"/>
  <c r="AC66" i="104" s="1"/>
  <c r="AQ66" i="104" s="1"/>
  <c r="AW66" i="104" s="1"/>
  <c r="X66" i="104"/>
  <c r="AB66" i="104" s="1"/>
  <c r="AP66" i="104" s="1"/>
  <c r="AV66" i="104" s="1"/>
  <c r="W66" i="104"/>
  <c r="AA66" i="104" s="1"/>
  <c r="AO66" i="104" s="1"/>
  <c r="AU66" i="104" s="1"/>
  <c r="V66" i="104"/>
  <c r="Z66" i="104" s="1"/>
  <c r="Y65" i="104"/>
  <c r="AC65" i="104" s="1"/>
  <c r="AQ65" i="104" s="1"/>
  <c r="AW65" i="104" s="1"/>
  <c r="X65" i="104"/>
  <c r="AB65" i="104" s="1"/>
  <c r="AP65" i="104" s="1"/>
  <c r="AV65" i="104" s="1"/>
  <c r="Y64" i="104"/>
  <c r="AC64" i="104" s="1"/>
  <c r="AQ64" i="104" s="1"/>
  <c r="AW64" i="104" s="1"/>
  <c r="X63" i="104"/>
  <c r="AB63" i="104" s="1"/>
  <c r="AP63" i="104" s="1"/>
  <c r="AV63" i="104" s="1"/>
  <c r="W63" i="104"/>
  <c r="AA63" i="104" s="1"/>
  <c r="AO63" i="104" s="1"/>
  <c r="AU63" i="104" s="1"/>
  <c r="V63" i="104"/>
  <c r="Z63" i="104" s="1"/>
  <c r="AN63" i="104" s="1"/>
  <c r="X62" i="104"/>
  <c r="AB62" i="104" s="1"/>
  <c r="AP62" i="104" s="1"/>
  <c r="AV62" i="104" s="1"/>
  <c r="W62" i="104"/>
  <c r="AA62" i="104" s="1"/>
  <c r="AO62" i="104" s="1"/>
  <c r="AU62" i="104" s="1"/>
  <c r="V62" i="104"/>
  <c r="Z62" i="104" s="1"/>
  <c r="W61" i="104"/>
  <c r="AA61" i="104" s="1"/>
  <c r="AO61" i="104" s="1"/>
  <c r="AU61" i="104" s="1"/>
  <c r="V61" i="104"/>
  <c r="Z61" i="104" s="1"/>
  <c r="AN61" i="104" s="1"/>
  <c r="Y60" i="104"/>
  <c r="AC60" i="104" s="1"/>
  <c r="AQ60" i="104" s="1"/>
  <c r="AW60" i="104" s="1"/>
  <c r="X60" i="104"/>
  <c r="AB60" i="104" s="1"/>
  <c r="AP60" i="104" s="1"/>
  <c r="AV60" i="104" s="1"/>
  <c r="W60" i="104"/>
  <c r="AA60" i="104" s="1"/>
  <c r="AO60" i="104" s="1"/>
  <c r="AU60" i="104" s="1"/>
  <c r="V60" i="104"/>
  <c r="Z60" i="104" s="1"/>
  <c r="W59" i="104"/>
  <c r="AA59" i="104" s="1"/>
  <c r="AO59" i="104" s="1"/>
  <c r="AU59" i="104" s="1"/>
  <c r="V59" i="104"/>
  <c r="Z59" i="104" s="1"/>
  <c r="AN59" i="104" s="1"/>
  <c r="AT59" i="104" s="1"/>
  <c r="Y57" i="104"/>
  <c r="AC57" i="104" s="1"/>
  <c r="AQ57" i="104" s="1"/>
  <c r="AW57" i="104" s="1"/>
  <c r="X57" i="104"/>
  <c r="AB57" i="104" s="1"/>
  <c r="AP57" i="104" s="1"/>
  <c r="AV57" i="104" s="1"/>
  <c r="W57" i="104"/>
  <c r="AA57" i="104" s="1"/>
  <c r="AO57" i="104" s="1"/>
  <c r="AU57" i="104" s="1"/>
  <c r="V57" i="104"/>
  <c r="Z57" i="104" s="1"/>
  <c r="AN57" i="104" s="1"/>
  <c r="AT57" i="104" s="1"/>
  <c r="Y56" i="104"/>
  <c r="AC56" i="104" s="1"/>
  <c r="AQ56" i="104" s="1"/>
  <c r="AW56" i="104" s="1"/>
  <c r="X56" i="104"/>
  <c r="AB56" i="104" s="1"/>
  <c r="AP56" i="104" s="1"/>
  <c r="AV56" i="104" s="1"/>
  <c r="W56" i="104"/>
  <c r="AA56" i="104" s="1"/>
  <c r="AO56" i="104" s="1"/>
  <c r="AU56" i="104" s="1"/>
  <c r="V56" i="104"/>
  <c r="Z56" i="104" s="1"/>
  <c r="AN56" i="104" s="1"/>
  <c r="Y55" i="104"/>
  <c r="AC55" i="104" s="1"/>
  <c r="AQ55" i="104" s="1"/>
  <c r="AW55" i="104" s="1"/>
  <c r="X55" i="104"/>
  <c r="AB55" i="104" s="1"/>
  <c r="AP55" i="104" s="1"/>
  <c r="AV55" i="104" s="1"/>
  <c r="W55" i="104"/>
  <c r="AA55" i="104" s="1"/>
  <c r="AO55" i="104" s="1"/>
  <c r="AU55" i="104" s="1"/>
  <c r="V55" i="104"/>
  <c r="Z55" i="104" s="1"/>
  <c r="AN55" i="104" s="1"/>
  <c r="Y54" i="104"/>
  <c r="AC54" i="104" s="1"/>
  <c r="AQ54" i="104" s="1"/>
  <c r="AW54" i="104" s="1"/>
  <c r="X54" i="104"/>
  <c r="AB54" i="104" s="1"/>
  <c r="AP54" i="104" s="1"/>
  <c r="AV54" i="104" s="1"/>
  <c r="W54" i="104"/>
  <c r="AA54" i="104" s="1"/>
  <c r="AO54" i="104" s="1"/>
  <c r="AU54" i="104" s="1"/>
  <c r="V54" i="104"/>
  <c r="Z54" i="104" s="1"/>
  <c r="AN54" i="104" s="1"/>
  <c r="AT54" i="104" s="1"/>
  <c r="Y53" i="104"/>
  <c r="AC53" i="104" s="1"/>
  <c r="AQ53" i="104" s="1"/>
  <c r="AW53" i="104" s="1"/>
  <c r="X53" i="104"/>
  <c r="AB53" i="104" s="1"/>
  <c r="AP53" i="104" s="1"/>
  <c r="AV53" i="104" s="1"/>
  <c r="W53" i="104"/>
  <c r="AA53" i="104" s="1"/>
  <c r="AO53" i="104" s="1"/>
  <c r="AU53" i="104" s="1"/>
  <c r="V53" i="104"/>
  <c r="Z53" i="104" s="1"/>
  <c r="AN53" i="104" s="1"/>
  <c r="Y52" i="104"/>
  <c r="AC52" i="104" s="1"/>
  <c r="AQ52" i="104" s="1"/>
  <c r="AW52" i="104" s="1"/>
  <c r="X52" i="104"/>
  <c r="AB52" i="104" s="1"/>
  <c r="AP52" i="104" s="1"/>
  <c r="AV52" i="104" s="1"/>
  <c r="W52" i="104"/>
  <c r="AA52" i="104" s="1"/>
  <c r="AO52" i="104" s="1"/>
  <c r="AU52" i="104" s="1"/>
  <c r="V52" i="104"/>
  <c r="Z52" i="104" s="1"/>
  <c r="AN52" i="104" s="1"/>
  <c r="Y51" i="104"/>
  <c r="AC51" i="104" s="1"/>
  <c r="AQ51" i="104" s="1"/>
  <c r="AW51" i="104" s="1"/>
  <c r="X51" i="104"/>
  <c r="AB51" i="104" s="1"/>
  <c r="AP51" i="104" s="1"/>
  <c r="AV51" i="104" s="1"/>
  <c r="W51" i="104"/>
  <c r="AA51" i="104" s="1"/>
  <c r="AO51" i="104" s="1"/>
  <c r="AU51" i="104" s="1"/>
  <c r="V51" i="104"/>
  <c r="Z51" i="104" s="1"/>
  <c r="Y50" i="104"/>
  <c r="AC50" i="104" s="1"/>
  <c r="AQ50" i="104" s="1"/>
  <c r="AW50" i="104" s="1"/>
  <c r="X50" i="104"/>
  <c r="AB50" i="104" s="1"/>
  <c r="AP50" i="104" s="1"/>
  <c r="AV50" i="104" s="1"/>
  <c r="W50" i="104"/>
  <c r="AA50" i="104" s="1"/>
  <c r="AO50" i="104" s="1"/>
  <c r="AU50" i="104" s="1"/>
  <c r="V50" i="104"/>
  <c r="Z50" i="104" s="1"/>
  <c r="AN50" i="104" s="1"/>
  <c r="Y49" i="104"/>
  <c r="AC49" i="104" s="1"/>
  <c r="AQ49" i="104" s="1"/>
  <c r="AW49" i="104" s="1"/>
  <c r="X49" i="104"/>
  <c r="AB49" i="104" s="1"/>
  <c r="AP49" i="104" s="1"/>
  <c r="AV49" i="104" s="1"/>
  <c r="W49" i="104"/>
  <c r="AA49" i="104" s="1"/>
  <c r="AO49" i="104" s="1"/>
  <c r="AU49" i="104" s="1"/>
  <c r="V49" i="104"/>
  <c r="Z49" i="104" s="1"/>
  <c r="AN49" i="104" s="1"/>
  <c r="Y48" i="104"/>
  <c r="AC48" i="104" s="1"/>
  <c r="AQ48" i="104" s="1"/>
  <c r="AW48" i="104" s="1"/>
  <c r="X48" i="104"/>
  <c r="AB48" i="104" s="1"/>
  <c r="AP48" i="104" s="1"/>
  <c r="AV48" i="104" s="1"/>
  <c r="W48" i="104"/>
  <c r="AA48" i="104" s="1"/>
  <c r="AO48" i="104" s="1"/>
  <c r="AU48" i="104" s="1"/>
  <c r="V48" i="104"/>
  <c r="Z48" i="104" s="1"/>
  <c r="AN48" i="104" s="1"/>
  <c r="AT48" i="104" s="1"/>
  <c r="Y47" i="104"/>
  <c r="AC47" i="104" s="1"/>
  <c r="AQ47" i="104" s="1"/>
  <c r="AW47" i="104" s="1"/>
  <c r="X47" i="104"/>
  <c r="AB47" i="104" s="1"/>
  <c r="AP47" i="104" s="1"/>
  <c r="AV47" i="104" s="1"/>
  <c r="W47" i="104"/>
  <c r="AA47" i="104" s="1"/>
  <c r="V47" i="104"/>
  <c r="Z47" i="104" s="1"/>
  <c r="AN47" i="104" s="1"/>
  <c r="AT47" i="104" s="1"/>
  <c r="Y45" i="104"/>
  <c r="AC45" i="104" s="1"/>
  <c r="AQ45" i="104" s="1"/>
  <c r="AW45" i="104" s="1"/>
  <c r="X45" i="104"/>
  <c r="AB45" i="104" s="1"/>
  <c r="AP45" i="104" s="1"/>
  <c r="AV45" i="104" s="1"/>
  <c r="W45" i="104"/>
  <c r="AA45" i="104" s="1"/>
  <c r="AO45" i="104" s="1"/>
  <c r="AU45" i="104" s="1"/>
  <c r="V45" i="104"/>
  <c r="Z45" i="104" s="1"/>
  <c r="AN45" i="104" s="1"/>
  <c r="AT45" i="104" s="1"/>
  <c r="Y43" i="104"/>
  <c r="AC43" i="104" s="1"/>
  <c r="AQ43" i="104" s="1"/>
  <c r="AW43" i="104" s="1"/>
  <c r="X43" i="104"/>
  <c r="AB43" i="104" s="1"/>
  <c r="AP43" i="104" s="1"/>
  <c r="AV43" i="104" s="1"/>
  <c r="W43" i="104"/>
  <c r="AA43" i="104" s="1"/>
  <c r="AO43" i="104" s="1"/>
  <c r="V43" i="104"/>
  <c r="Z43" i="104" s="1"/>
  <c r="Y42" i="104"/>
  <c r="AC42" i="104" s="1"/>
  <c r="AQ42" i="104" s="1"/>
  <c r="AW42" i="104" s="1"/>
  <c r="X42" i="104"/>
  <c r="AB42" i="104" s="1"/>
  <c r="AP42" i="104" s="1"/>
  <c r="AV42" i="104" s="1"/>
  <c r="W42" i="104"/>
  <c r="AA42" i="104" s="1"/>
  <c r="AO42" i="104" s="1"/>
  <c r="AU42" i="104" s="1"/>
  <c r="V42" i="104"/>
  <c r="Z42" i="104" s="1"/>
  <c r="AN42" i="104" s="1"/>
  <c r="Y41" i="104"/>
  <c r="AC41" i="104" s="1"/>
  <c r="AQ41" i="104" s="1"/>
  <c r="AW41" i="104" s="1"/>
  <c r="X41" i="104"/>
  <c r="AB41" i="104" s="1"/>
  <c r="AP41" i="104" s="1"/>
  <c r="AV41" i="104" s="1"/>
  <c r="W41" i="104"/>
  <c r="AA41" i="104" s="1"/>
  <c r="AO41" i="104" s="1"/>
  <c r="AU41" i="104" s="1"/>
  <c r="V41" i="104"/>
  <c r="Z41" i="104" s="1"/>
  <c r="AN41" i="104" s="1"/>
  <c r="Y40" i="104"/>
  <c r="AC40" i="104" s="1"/>
  <c r="AQ40" i="104" s="1"/>
  <c r="AW40" i="104" s="1"/>
  <c r="X40" i="104"/>
  <c r="AB40" i="104" s="1"/>
  <c r="AP40" i="104" s="1"/>
  <c r="AV40" i="104" s="1"/>
  <c r="W40" i="104"/>
  <c r="AA40" i="104" s="1"/>
  <c r="AO40" i="104" s="1"/>
  <c r="AU40" i="104" s="1"/>
  <c r="V40" i="104"/>
  <c r="Z40" i="104" s="1"/>
  <c r="AN40" i="104" s="1"/>
  <c r="AT40" i="104" s="1"/>
  <c r="Y39" i="104"/>
  <c r="AC39" i="104" s="1"/>
  <c r="AQ39" i="104" s="1"/>
  <c r="AW39" i="104" s="1"/>
  <c r="X39" i="104"/>
  <c r="AB39" i="104" s="1"/>
  <c r="AP39" i="104" s="1"/>
  <c r="AV39" i="104" s="1"/>
  <c r="W39" i="104"/>
  <c r="AA39" i="104" s="1"/>
  <c r="AO39" i="104" s="1"/>
  <c r="V39" i="104"/>
  <c r="Z39" i="104" s="1"/>
  <c r="AN39" i="104" s="1"/>
  <c r="AT39" i="104" s="1"/>
  <c r="Y38" i="104"/>
  <c r="AC38" i="104" s="1"/>
  <c r="AQ38" i="104" s="1"/>
  <c r="AW38" i="104" s="1"/>
  <c r="X38" i="104"/>
  <c r="AB38" i="104" s="1"/>
  <c r="AP38" i="104" s="1"/>
  <c r="AV38" i="104" s="1"/>
  <c r="W38" i="104"/>
  <c r="AA38" i="104" s="1"/>
  <c r="AO38" i="104" s="1"/>
  <c r="AU38" i="104" s="1"/>
  <c r="V38" i="104"/>
  <c r="Z38" i="104" s="1"/>
  <c r="AN38" i="104" s="1"/>
  <c r="W37" i="104"/>
  <c r="AA37" i="104" s="1"/>
  <c r="AO37" i="104" s="1"/>
  <c r="AU37" i="104" s="1"/>
  <c r="V37" i="104"/>
  <c r="Z37" i="104" s="1"/>
  <c r="Y36" i="104"/>
  <c r="AC36" i="104" s="1"/>
  <c r="AQ36" i="104" s="1"/>
  <c r="AW36" i="104" s="1"/>
  <c r="X36" i="104"/>
  <c r="AB36" i="104" s="1"/>
  <c r="AP36" i="104" s="1"/>
  <c r="AV36" i="104" s="1"/>
  <c r="W36" i="104"/>
  <c r="AA36" i="104" s="1"/>
  <c r="AO36" i="104" s="1"/>
  <c r="AU36" i="104" s="1"/>
  <c r="V36" i="104"/>
  <c r="Z36" i="104" s="1"/>
  <c r="AN36" i="104" s="1"/>
  <c r="X35" i="104"/>
  <c r="AB35" i="104" s="1"/>
  <c r="AP35" i="104" s="1"/>
  <c r="AV35" i="104" s="1"/>
  <c r="W35" i="104"/>
  <c r="AA35" i="104" s="1"/>
  <c r="AO35" i="104" s="1"/>
  <c r="AU35" i="104" s="1"/>
  <c r="V35" i="104"/>
  <c r="Z35" i="104" s="1"/>
  <c r="X34" i="104"/>
  <c r="AB34" i="104" s="1"/>
  <c r="AP34" i="104" s="1"/>
  <c r="AV34" i="104" s="1"/>
  <c r="W34" i="104"/>
  <c r="AA34" i="104" s="1"/>
  <c r="AO34" i="104" s="1"/>
  <c r="AU34" i="104" s="1"/>
  <c r="V34" i="104"/>
  <c r="Z34" i="104" s="1"/>
  <c r="AN34" i="104" s="1"/>
  <c r="Y33" i="104"/>
  <c r="AC33" i="104" s="1"/>
  <c r="AQ33" i="104" s="1"/>
  <c r="AW33" i="104" s="1"/>
  <c r="X33" i="104"/>
  <c r="AB33" i="104" s="1"/>
  <c r="AP33" i="104" s="1"/>
  <c r="AV33" i="104" s="1"/>
  <c r="W33" i="104"/>
  <c r="AA33" i="104" s="1"/>
  <c r="AO33" i="104" s="1"/>
  <c r="AU33" i="104" s="1"/>
  <c r="V33" i="104"/>
  <c r="Z33" i="104" s="1"/>
  <c r="Y32" i="104"/>
  <c r="AC32" i="104" s="1"/>
  <c r="AQ32" i="104" s="1"/>
  <c r="AW32" i="104" s="1"/>
  <c r="X32" i="104"/>
  <c r="AB32" i="104" s="1"/>
  <c r="AP32" i="104" s="1"/>
  <c r="AV32" i="104" s="1"/>
  <c r="W32" i="104"/>
  <c r="AA32" i="104" s="1"/>
  <c r="AO32" i="104" s="1"/>
  <c r="AU32" i="104" s="1"/>
  <c r="Y31" i="104"/>
  <c r="AC31" i="104" s="1"/>
  <c r="AQ31" i="104" s="1"/>
  <c r="AW31" i="104" s="1"/>
  <c r="X31" i="104"/>
  <c r="AB31" i="104" s="1"/>
  <c r="AP31" i="104" s="1"/>
  <c r="AV31" i="104" s="1"/>
  <c r="W31" i="104"/>
  <c r="AA31" i="104" s="1"/>
  <c r="AO31" i="104" s="1"/>
  <c r="AU31" i="104" s="1"/>
  <c r="V31" i="104"/>
  <c r="Z31" i="104" s="1"/>
  <c r="X30" i="104"/>
  <c r="AB30" i="104" s="1"/>
  <c r="AP30" i="104" s="1"/>
  <c r="AV30" i="104" s="1"/>
  <c r="W30" i="104"/>
  <c r="AA30" i="104" s="1"/>
  <c r="AO30" i="104" s="1"/>
  <c r="AU30" i="104" s="1"/>
  <c r="V30" i="104"/>
  <c r="Z30" i="104" s="1"/>
  <c r="AN30" i="104" s="1"/>
  <c r="Y29" i="104"/>
  <c r="AC29" i="104" s="1"/>
  <c r="AQ29" i="104" s="1"/>
  <c r="AW29" i="104" s="1"/>
  <c r="X29" i="104"/>
  <c r="AB29" i="104" s="1"/>
  <c r="AP29" i="104" s="1"/>
  <c r="AV29" i="104" s="1"/>
  <c r="W29" i="104"/>
  <c r="AA29" i="104" s="1"/>
  <c r="AO29" i="104" s="1"/>
  <c r="AU29" i="104" s="1"/>
  <c r="V29" i="104"/>
  <c r="Z29" i="104" s="1"/>
  <c r="Y28" i="104"/>
  <c r="AC28" i="104" s="1"/>
  <c r="AQ28" i="104" s="1"/>
  <c r="AW28" i="104" s="1"/>
  <c r="X28" i="104"/>
  <c r="AB28" i="104" s="1"/>
  <c r="AP28" i="104" s="1"/>
  <c r="AV28" i="104" s="1"/>
  <c r="W28" i="104"/>
  <c r="AA28" i="104" s="1"/>
  <c r="AO28" i="104" s="1"/>
  <c r="AU28" i="104" s="1"/>
  <c r="V28" i="104"/>
  <c r="Z28" i="104" s="1"/>
  <c r="AN28" i="104" s="1"/>
  <c r="Y27" i="104"/>
  <c r="AC27" i="104" s="1"/>
  <c r="AQ27" i="104" s="1"/>
  <c r="AW27" i="104" s="1"/>
  <c r="X27" i="104"/>
  <c r="AB27" i="104" s="1"/>
  <c r="AP27" i="104" s="1"/>
  <c r="AV27" i="104" s="1"/>
  <c r="W27" i="104"/>
  <c r="AA27" i="104" s="1"/>
  <c r="AO27" i="104" s="1"/>
  <c r="AU27" i="104" s="1"/>
  <c r="V27" i="104"/>
  <c r="Z27" i="104" s="1"/>
  <c r="Y26" i="104"/>
  <c r="AC26" i="104" s="1"/>
  <c r="AQ26" i="104" s="1"/>
  <c r="AW26" i="104" s="1"/>
  <c r="X26" i="104"/>
  <c r="AB26" i="104" s="1"/>
  <c r="AP26" i="104" s="1"/>
  <c r="AV26" i="104" s="1"/>
  <c r="W26" i="104"/>
  <c r="AA26" i="104" s="1"/>
  <c r="AO26" i="104" s="1"/>
  <c r="AU26" i="104" s="1"/>
  <c r="V26" i="104"/>
  <c r="Z26" i="104" s="1"/>
  <c r="AN26" i="104" s="1"/>
  <c r="Y25" i="104"/>
  <c r="AC25" i="104" s="1"/>
  <c r="AQ25" i="104" s="1"/>
  <c r="AW25" i="104" s="1"/>
  <c r="X25" i="104"/>
  <c r="AB25" i="104" s="1"/>
  <c r="AP25" i="104" s="1"/>
  <c r="AV25" i="104" s="1"/>
  <c r="V25" i="104"/>
  <c r="Z25" i="104" s="1"/>
  <c r="Y24" i="104"/>
  <c r="AC24" i="104" s="1"/>
  <c r="AQ24" i="104" s="1"/>
  <c r="AW24" i="104" s="1"/>
  <c r="W24" i="104"/>
  <c r="AA24" i="104" s="1"/>
  <c r="AO24" i="104" s="1"/>
  <c r="AU24" i="104" s="1"/>
  <c r="V24" i="104"/>
  <c r="Z24" i="104" s="1"/>
  <c r="AN24" i="104" s="1"/>
  <c r="Y23" i="104"/>
  <c r="AC23" i="104" s="1"/>
  <c r="AQ23" i="104" s="1"/>
  <c r="AW23" i="104" s="1"/>
  <c r="X23" i="104"/>
  <c r="AB23" i="104" s="1"/>
  <c r="AP23" i="104" s="1"/>
  <c r="AV23" i="104" s="1"/>
  <c r="W23" i="104"/>
  <c r="AA23" i="104" s="1"/>
  <c r="AO23" i="104" s="1"/>
  <c r="AU23" i="104" s="1"/>
  <c r="V23" i="104"/>
  <c r="Z23" i="104" s="1"/>
  <c r="AN23" i="104" s="1"/>
  <c r="AT23" i="104" s="1"/>
  <c r="Y22" i="104"/>
  <c r="AC22" i="104" s="1"/>
  <c r="AQ22" i="104" s="1"/>
  <c r="AW22" i="104" s="1"/>
  <c r="X22" i="104"/>
  <c r="AB22" i="104" s="1"/>
  <c r="AP22" i="104" s="1"/>
  <c r="AV22" i="104" s="1"/>
  <c r="W22" i="104"/>
  <c r="AA22" i="104" s="1"/>
  <c r="AO22" i="104" s="1"/>
  <c r="AU22" i="104" s="1"/>
  <c r="V22" i="104"/>
  <c r="Z22" i="104" s="1"/>
  <c r="Y21" i="104"/>
  <c r="AC21" i="104" s="1"/>
  <c r="AQ21" i="104" s="1"/>
  <c r="AW21" i="104" s="1"/>
  <c r="X21" i="104"/>
  <c r="AB21" i="104" s="1"/>
  <c r="AP21" i="104" s="1"/>
  <c r="AV21" i="104" s="1"/>
  <c r="W21" i="104"/>
  <c r="AA21" i="104" s="1"/>
  <c r="AO21" i="104" s="1"/>
  <c r="AU21" i="104" s="1"/>
  <c r="V21" i="104"/>
  <c r="Z21" i="104" s="1"/>
  <c r="W20" i="104"/>
  <c r="AA20" i="104" s="1"/>
  <c r="AO20" i="104" s="1"/>
  <c r="AU20" i="104" s="1"/>
  <c r="V20" i="104"/>
  <c r="Z20" i="104" s="1"/>
  <c r="AN20" i="104" s="1"/>
  <c r="Y19" i="104"/>
  <c r="AC19" i="104" s="1"/>
  <c r="AQ19" i="104" s="1"/>
  <c r="AW19" i="104" s="1"/>
  <c r="X19" i="104"/>
  <c r="AB19" i="104" s="1"/>
  <c r="AP19" i="104" s="1"/>
  <c r="AV19" i="104" s="1"/>
  <c r="W19" i="104"/>
  <c r="AA19" i="104" s="1"/>
  <c r="AO19" i="104" s="1"/>
  <c r="AU19" i="104" s="1"/>
  <c r="V19" i="104"/>
  <c r="Z19" i="104" s="1"/>
  <c r="AN19" i="104" s="1"/>
  <c r="Y18" i="104"/>
  <c r="AC18" i="104" s="1"/>
  <c r="AQ18" i="104" s="1"/>
  <c r="AW18" i="104" s="1"/>
  <c r="X18" i="104"/>
  <c r="AB18" i="104" s="1"/>
  <c r="AP18" i="104" s="1"/>
  <c r="AV18" i="104" s="1"/>
  <c r="W18" i="104"/>
  <c r="AA18" i="104" s="1"/>
  <c r="AO18" i="104" s="1"/>
  <c r="AU18" i="104" s="1"/>
  <c r="V18" i="104"/>
  <c r="Z18" i="104" s="1"/>
  <c r="Y17" i="104"/>
  <c r="AC17" i="104" s="1"/>
  <c r="AQ17" i="104" s="1"/>
  <c r="AW17" i="104" s="1"/>
  <c r="X17" i="104"/>
  <c r="AB17" i="104" s="1"/>
  <c r="AP17" i="104" s="1"/>
  <c r="AV17" i="104" s="1"/>
  <c r="W17" i="104"/>
  <c r="AA17" i="104" s="1"/>
  <c r="AO17" i="104" s="1"/>
  <c r="AU17" i="104" s="1"/>
  <c r="V17" i="104"/>
  <c r="Z17" i="104" s="1"/>
  <c r="U80" i="104"/>
  <c r="U79" i="104"/>
  <c r="U78" i="104"/>
  <c r="U77" i="104"/>
  <c r="U76" i="104"/>
  <c r="U75" i="104"/>
  <c r="U74" i="104"/>
  <c r="U73" i="104"/>
  <c r="U72" i="104"/>
  <c r="U71" i="104"/>
  <c r="U70" i="104"/>
  <c r="U69" i="104"/>
  <c r="U68" i="104"/>
  <c r="U67" i="104"/>
  <c r="U66" i="104"/>
  <c r="U65" i="104"/>
  <c r="U64" i="104"/>
  <c r="U63" i="104"/>
  <c r="U62" i="104"/>
  <c r="U61" i="104"/>
  <c r="U60" i="104"/>
  <c r="U59" i="104"/>
  <c r="U58" i="104"/>
  <c r="U57" i="104"/>
  <c r="U56" i="104"/>
  <c r="U55" i="104"/>
  <c r="U54" i="104"/>
  <c r="U53" i="104"/>
  <c r="U52" i="104"/>
  <c r="U51" i="104"/>
  <c r="U50" i="104"/>
  <c r="U49" i="104"/>
  <c r="U48" i="104"/>
  <c r="U47" i="104"/>
  <c r="U46" i="104"/>
  <c r="U45" i="104"/>
  <c r="U44" i="104"/>
  <c r="U43" i="104"/>
  <c r="U42" i="104"/>
  <c r="U41" i="104"/>
  <c r="U40" i="104"/>
  <c r="U39" i="104"/>
  <c r="U38" i="104"/>
  <c r="U37" i="104"/>
  <c r="U36" i="104"/>
  <c r="U35" i="104"/>
  <c r="U34" i="104"/>
  <c r="U33" i="104"/>
  <c r="U32" i="104"/>
  <c r="U31" i="104"/>
  <c r="U30" i="104"/>
  <c r="U29" i="104"/>
  <c r="U28" i="104"/>
  <c r="U27" i="104"/>
  <c r="U26" i="104"/>
  <c r="U25" i="104"/>
  <c r="U24" i="104"/>
  <c r="U23" i="104"/>
  <c r="U22" i="104"/>
  <c r="U21" i="104"/>
  <c r="U20" i="104"/>
  <c r="U19" i="104"/>
  <c r="U18" i="104"/>
  <c r="U17" i="104"/>
  <c r="F10" i="104"/>
  <c r="D10" i="104"/>
  <c r="C10" i="104"/>
  <c r="AN43" i="104" l="1"/>
  <c r="AT43" i="104" s="1"/>
  <c r="AD43" i="104"/>
  <c r="AN75" i="104"/>
  <c r="AR75" i="104" s="1"/>
  <c r="AD75" i="104"/>
  <c r="AR53" i="104"/>
  <c r="AT53" i="104"/>
  <c r="AD39" i="104"/>
  <c r="AR71" i="104"/>
  <c r="AD26" i="104"/>
  <c r="AD53" i="104"/>
  <c r="AR57" i="104"/>
  <c r="AR69" i="104"/>
  <c r="AD77" i="104"/>
  <c r="AD36" i="104"/>
  <c r="AD49" i="104"/>
  <c r="AT50" i="104"/>
  <c r="AR50" i="104"/>
  <c r="AT20" i="104"/>
  <c r="AN21" i="104"/>
  <c r="AD21" i="104"/>
  <c r="AN22" i="104"/>
  <c r="AD22" i="104"/>
  <c r="AN29" i="104"/>
  <c r="AD29" i="104"/>
  <c r="AT30" i="104"/>
  <c r="AN33" i="104"/>
  <c r="AD33" i="104"/>
  <c r="AT34" i="104"/>
  <c r="AO47" i="104"/>
  <c r="AU47" i="104" s="1"/>
  <c r="AD47" i="104"/>
  <c r="AT49" i="104"/>
  <c r="AR49" i="104"/>
  <c r="AN18" i="104"/>
  <c r="AD18" i="104"/>
  <c r="AD23" i="104"/>
  <c r="AN35" i="104"/>
  <c r="AD38" i="104"/>
  <c r="AU43" i="104"/>
  <c r="AD51" i="104"/>
  <c r="AN51" i="104"/>
  <c r="AT52" i="104"/>
  <c r="AR52" i="104"/>
  <c r="AT63" i="104"/>
  <c r="AN25" i="104"/>
  <c r="AT36" i="104"/>
  <c r="AR36" i="104"/>
  <c r="AD19" i="104"/>
  <c r="AT26" i="104"/>
  <c r="AR26" i="104"/>
  <c r="AD28" i="104"/>
  <c r="AU39" i="104"/>
  <c r="AR39" i="104"/>
  <c r="AT55" i="104"/>
  <c r="AR55" i="104"/>
  <c r="AN31" i="104"/>
  <c r="AD31" i="104"/>
  <c r="AR40" i="104"/>
  <c r="AT42" i="104"/>
  <c r="AR42" i="104"/>
  <c r="AR45" i="104"/>
  <c r="AR23" i="104"/>
  <c r="AN37" i="104"/>
  <c r="AT38" i="104"/>
  <c r="AR38" i="104"/>
  <c r="AN67" i="104"/>
  <c r="AD67" i="104"/>
  <c r="AN17" i="104"/>
  <c r="AD17" i="104"/>
  <c r="AR19" i="104"/>
  <c r="AT19" i="104"/>
  <c r="AT24" i="104"/>
  <c r="AN27" i="104"/>
  <c r="AD27" i="104"/>
  <c r="AT28" i="104"/>
  <c r="AR28" i="104"/>
  <c r="AT41" i="104"/>
  <c r="AR41" i="104"/>
  <c r="AT56" i="104"/>
  <c r="AR56" i="104"/>
  <c r="AT61" i="104"/>
  <c r="AD55" i="104"/>
  <c r="AN66" i="104"/>
  <c r="AD66" i="104"/>
  <c r="AN74" i="104"/>
  <c r="AD74" i="104"/>
  <c r="AD57" i="104"/>
  <c r="AT73" i="104"/>
  <c r="AD42" i="104"/>
  <c r="AD48" i="104"/>
  <c r="AR48" i="104"/>
  <c r="AD71" i="104"/>
  <c r="AN68" i="104"/>
  <c r="AD68" i="104"/>
  <c r="AD41" i="104"/>
  <c r="AD45" i="104"/>
  <c r="AD50" i="104"/>
  <c r="AN72" i="104"/>
  <c r="AD72" i="104"/>
  <c r="AR77" i="104"/>
  <c r="AT77" i="104"/>
  <c r="AD52" i="104"/>
  <c r="AN60" i="104"/>
  <c r="AD60" i="104"/>
  <c r="AD69" i="104"/>
  <c r="AT71" i="104"/>
  <c r="AT80" i="104"/>
  <c r="AR80" i="104"/>
  <c r="AD54" i="104"/>
  <c r="AR54" i="104"/>
  <c r="AN76" i="104"/>
  <c r="AD76" i="104"/>
  <c r="AD40" i="104"/>
  <c r="AD56" i="104"/>
  <c r="AN62" i="104"/>
  <c r="AD80" i="104"/>
  <c r="AT75" i="104" l="1"/>
  <c r="AR47" i="104"/>
  <c r="AR43" i="104"/>
  <c r="AT51" i="104"/>
  <c r="AR51" i="104"/>
  <c r="AT18" i="104"/>
  <c r="AR18" i="104"/>
  <c r="AT66" i="104"/>
  <c r="AR66" i="104"/>
  <c r="AT25" i="104"/>
  <c r="AT33" i="104"/>
  <c r="AR33" i="104"/>
  <c r="AT68" i="104"/>
  <c r="AR68" i="104"/>
  <c r="AR17" i="104"/>
  <c r="AT17" i="104"/>
  <c r="AR21" i="104"/>
  <c r="AT21" i="104"/>
  <c r="AT74" i="104"/>
  <c r="AR74" i="104"/>
  <c r="AT62" i="104"/>
  <c r="AT60" i="104"/>
  <c r="AR60" i="104"/>
  <c r="AT37" i="104"/>
  <c r="AT22" i="104"/>
  <c r="AR22" i="104"/>
  <c r="AT27" i="104"/>
  <c r="AR27" i="104"/>
  <c r="AT31" i="104"/>
  <c r="AR31" i="104"/>
  <c r="AR67" i="104"/>
  <c r="AT67" i="104"/>
  <c r="AT72" i="104"/>
  <c r="AR72" i="104"/>
  <c r="AT35" i="104"/>
  <c r="AT76" i="104"/>
  <c r="AR76" i="104"/>
  <c r="AT29" i="104"/>
  <c r="AR29" i="104"/>
  <c r="E16" i="94" l="1"/>
  <c r="AI73" i="102" s="1"/>
  <c r="E16" i="93"/>
  <c r="E16" i="92"/>
  <c r="AI71" i="102" s="1"/>
  <c r="E16" i="91"/>
  <c r="E16" i="90"/>
  <c r="E16" i="89"/>
  <c r="E16" i="88"/>
  <c r="AI67" i="102" s="1"/>
  <c r="E16" i="87"/>
  <c r="AI66" i="102" s="1"/>
  <c r="E16" i="86"/>
  <c r="AI65" i="102" s="1"/>
  <c r="E16" i="85"/>
  <c r="E16" i="84"/>
  <c r="AI63" i="102" s="1"/>
  <c r="E16" i="83"/>
  <c r="E16" i="82"/>
  <c r="E16" i="81"/>
  <c r="E16" i="80"/>
  <c r="AI59" i="102" s="1"/>
  <c r="E16" i="79"/>
  <c r="AI58" i="102" s="1"/>
  <c r="E16" i="78"/>
  <c r="AI57" i="102" s="1"/>
  <c r="E16" i="77"/>
  <c r="E16" i="76"/>
  <c r="AI55" i="102" s="1"/>
  <c r="E16" i="75"/>
  <c r="E16" i="74"/>
  <c r="E16" i="73"/>
  <c r="E16" i="72"/>
  <c r="AI51" i="102" s="1"/>
  <c r="E16" i="71"/>
  <c r="AI50" i="102" s="1"/>
  <c r="E16" i="70"/>
  <c r="AI49" i="102" s="1"/>
  <c r="E16" i="69"/>
  <c r="E16" i="68"/>
  <c r="AI47" i="102" s="1"/>
  <c r="E16" i="67"/>
  <c r="E16" i="66"/>
  <c r="E16" i="65"/>
  <c r="E16" i="64"/>
  <c r="AI43" i="102" s="1"/>
  <c r="E16" i="63"/>
  <c r="AI42" i="102" s="1"/>
  <c r="E16" i="62"/>
  <c r="AI41" i="102" s="1"/>
  <c r="E16" i="61"/>
  <c r="E16" i="60"/>
  <c r="AI39" i="102" s="1"/>
  <c r="E16" i="59"/>
  <c r="AI38" i="102" s="1"/>
  <c r="E16" i="58"/>
  <c r="E16" i="57"/>
  <c r="AI36" i="102" s="1"/>
  <c r="E16" i="56"/>
  <c r="AI35" i="102" s="1"/>
  <c r="E16" i="55"/>
  <c r="AI34" i="102" s="1"/>
  <c r="E16" i="54"/>
  <c r="AI33" i="102" s="1"/>
  <c r="E16" i="53"/>
  <c r="E16" i="33"/>
  <c r="AI31" i="102" s="1"/>
  <c r="E16" i="52"/>
  <c r="E16" i="51"/>
  <c r="E16" i="50"/>
  <c r="E16" i="49"/>
  <c r="AI27" i="102" s="1"/>
  <c r="E16" i="32"/>
  <c r="AI26" i="102" s="1"/>
  <c r="E16" i="48"/>
  <c r="AI25" i="102" s="1"/>
  <c r="E16" i="47"/>
  <c r="AI24" i="102" s="1"/>
  <c r="E16" i="46"/>
  <c r="AI23" i="102" s="1"/>
  <c r="E16" i="45"/>
  <c r="E16" i="44"/>
  <c r="E16" i="43"/>
  <c r="E16" i="42"/>
  <c r="AI19" i="102" s="1"/>
  <c r="E16" i="41"/>
  <c r="AI18" i="102" s="1"/>
  <c r="E16" i="40"/>
  <c r="AI17" i="102" s="1"/>
  <c r="E16" i="39"/>
  <c r="E16" i="38"/>
  <c r="AI15" i="102" s="1"/>
  <c r="E16" i="37"/>
  <c r="E16" i="36"/>
  <c r="AI13" i="102" s="1"/>
  <c r="E16" i="35"/>
  <c r="E16" i="34"/>
  <c r="AI11" i="102" s="1"/>
  <c r="E16" i="31"/>
  <c r="AI10" i="102" s="1"/>
  <c r="E16" i="19"/>
  <c r="U31" i="74"/>
  <c r="AM73" i="102"/>
  <c r="AL73" i="102"/>
  <c r="AK73" i="102"/>
  <c r="AJ73" i="102"/>
  <c r="AM72" i="102"/>
  <c r="AL72" i="102"/>
  <c r="AK72" i="102"/>
  <c r="AJ72" i="102"/>
  <c r="AI72" i="102"/>
  <c r="AM71" i="102"/>
  <c r="AL71" i="102"/>
  <c r="AK71" i="102"/>
  <c r="AJ71" i="102"/>
  <c r="AM70" i="102"/>
  <c r="AL70" i="102"/>
  <c r="AK70" i="102"/>
  <c r="AJ70" i="102"/>
  <c r="AI70" i="102"/>
  <c r="AM69" i="102"/>
  <c r="AL69" i="102"/>
  <c r="AK69" i="102"/>
  <c r="AJ69" i="102"/>
  <c r="AI69" i="102"/>
  <c r="AM68" i="102"/>
  <c r="AL68" i="102"/>
  <c r="AK68" i="102"/>
  <c r="AJ68" i="102"/>
  <c r="AI68" i="102"/>
  <c r="AM67" i="102"/>
  <c r="AL67" i="102"/>
  <c r="AK67" i="102"/>
  <c r="AJ67" i="102"/>
  <c r="AM66" i="102"/>
  <c r="AL66" i="102"/>
  <c r="AK66" i="102"/>
  <c r="AJ66" i="102"/>
  <c r="AM65" i="102"/>
  <c r="AL65" i="102"/>
  <c r="AK65" i="102"/>
  <c r="AJ65" i="102"/>
  <c r="AM64" i="102"/>
  <c r="AL64" i="102"/>
  <c r="AK64" i="102"/>
  <c r="AJ64" i="102"/>
  <c r="AI64" i="102"/>
  <c r="AM63" i="102"/>
  <c r="AL63" i="102"/>
  <c r="AK63" i="102"/>
  <c r="AJ63" i="102"/>
  <c r="AM62" i="102"/>
  <c r="AL62" i="102"/>
  <c r="AK62" i="102"/>
  <c r="AJ62" i="102"/>
  <c r="AI62" i="102"/>
  <c r="AM61" i="102"/>
  <c r="AL61" i="102"/>
  <c r="AK61" i="102"/>
  <c r="AJ61" i="102"/>
  <c r="AI61" i="102"/>
  <c r="AM60" i="102"/>
  <c r="AL60" i="102"/>
  <c r="AK60" i="102"/>
  <c r="AJ60" i="102"/>
  <c r="AI60" i="102"/>
  <c r="AM59" i="102"/>
  <c r="AL59" i="102"/>
  <c r="AK59" i="102"/>
  <c r="AJ59" i="102"/>
  <c r="AM58" i="102"/>
  <c r="AL58" i="102"/>
  <c r="AK58" i="102"/>
  <c r="AJ58" i="102"/>
  <c r="AM57" i="102"/>
  <c r="AL57" i="102"/>
  <c r="AK57" i="102"/>
  <c r="AJ57" i="102"/>
  <c r="AM56" i="102"/>
  <c r="AL56" i="102"/>
  <c r="AK56" i="102"/>
  <c r="AJ56" i="102"/>
  <c r="AI56" i="102"/>
  <c r="AM55" i="102"/>
  <c r="AL55" i="102"/>
  <c r="AK55" i="102"/>
  <c r="AJ55" i="102"/>
  <c r="AM54" i="102"/>
  <c r="AL54" i="102"/>
  <c r="AK54" i="102"/>
  <c r="AJ54" i="102"/>
  <c r="AI54" i="102"/>
  <c r="AM53" i="102"/>
  <c r="AL53" i="102"/>
  <c r="AK53" i="102"/>
  <c r="AJ53" i="102"/>
  <c r="AI53" i="102"/>
  <c r="AM52" i="102"/>
  <c r="AL52" i="102"/>
  <c r="AK52" i="102"/>
  <c r="AJ52" i="102"/>
  <c r="AI52" i="102"/>
  <c r="AM51" i="102"/>
  <c r="AL51" i="102"/>
  <c r="AK51" i="102"/>
  <c r="AJ51" i="102"/>
  <c r="AM50" i="102"/>
  <c r="AL50" i="102"/>
  <c r="AK50" i="102"/>
  <c r="AJ50" i="102"/>
  <c r="AM49" i="102"/>
  <c r="AL49" i="102"/>
  <c r="AK49" i="102"/>
  <c r="AJ49" i="102"/>
  <c r="AM48" i="102"/>
  <c r="AL48" i="102"/>
  <c r="AK48" i="102"/>
  <c r="AJ48" i="102"/>
  <c r="AI48" i="102"/>
  <c r="AM47" i="102"/>
  <c r="AL47" i="102"/>
  <c r="AK47" i="102"/>
  <c r="AJ47" i="102"/>
  <c r="AM46" i="102"/>
  <c r="AL46" i="102"/>
  <c r="AK46" i="102"/>
  <c r="AJ46" i="102"/>
  <c r="AI46" i="102"/>
  <c r="AM45" i="102"/>
  <c r="AL45" i="102"/>
  <c r="AK45" i="102"/>
  <c r="AJ45" i="102"/>
  <c r="AI45" i="102"/>
  <c r="AM44" i="102"/>
  <c r="AL44" i="102"/>
  <c r="AK44" i="102"/>
  <c r="AJ44" i="102"/>
  <c r="AI44" i="102"/>
  <c r="AM43" i="102"/>
  <c r="AL43" i="102"/>
  <c r="AK43" i="102"/>
  <c r="AJ43" i="102"/>
  <c r="AM42" i="102"/>
  <c r="AL42" i="102"/>
  <c r="AK42" i="102"/>
  <c r="AJ42" i="102"/>
  <c r="AM41" i="102"/>
  <c r="AL41" i="102"/>
  <c r="AK41" i="102"/>
  <c r="AJ41" i="102"/>
  <c r="AM40" i="102"/>
  <c r="AL40" i="102"/>
  <c r="AK40" i="102"/>
  <c r="AJ40" i="102"/>
  <c r="AI40" i="102"/>
  <c r="AM39" i="102"/>
  <c r="AL39" i="102"/>
  <c r="AK39" i="102"/>
  <c r="AJ39" i="102"/>
  <c r="AM38" i="102"/>
  <c r="AL38" i="102"/>
  <c r="AK38" i="102"/>
  <c r="AJ38" i="102"/>
  <c r="AM37" i="102"/>
  <c r="AL37" i="102"/>
  <c r="AK37" i="102"/>
  <c r="AJ37" i="102"/>
  <c r="AI37" i="102"/>
  <c r="AM36" i="102"/>
  <c r="AL36" i="102"/>
  <c r="AK36" i="102"/>
  <c r="AJ36" i="102"/>
  <c r="AM35" i="102"/>
  <c r="AL35" i="102"/>
  <c r="AK35" i="102"/>
  <c r="AJ35" i="102"/>
  <c r="AM34" i="102"/>
  <c r="AL34" i="102"/>
  <c r="AK34" i="102"/>
  <c r="AJ34" i="102"/>
  <c r="AM33" i="102"/>
  <c r="AL33" i="102"/>
  <c r="AK33" i="102"/>
  <c r="AJ33" i="102"/>
  <c r="AM32" i="102"/>
  <c r="AL32" i="102"/>
  <c r="AK32" i="102"/>
  <c r="AJ32" i="102"/>
  <c r="AI32" i="102"/>
  <c r="AM31" i="102"/>
  <c r="AL31" i="102"/>
  <c r="AK31" i="102"/>
  <c r="AJ31" i="102"/>
  <c r="AM30" i="102"/>
  <c r="AL30" i="102"/>
  <c r="AK30" i="102"/>
  <c r="AJ30" i="102"/>
  <c r="AI30" i="102"/>
  <c r="AM29" i="102"/>
  <c r="AL29" i="102"/>
  <c r="AK29" i="102"/>
  <c r="AJ29" i="102"/>
  <c r="AI29" i="102"/>
  <c r="AM28" i="102"/>
  <c r="AL28" i="102"/>
  <c r="AK28" i="102"/>
  <c r="AJ28" i="102"/>
  <c r="AI28" i="102"/>
  <c r="AM27" i="102"/>
  <c r="AL27" i="102"/>
  <c r="AK27" i="102"/>
  <c r="AJ27" i="102"/>
  <c r="AM26" i="102"/>
  <c r="AL26" i="102"/>
  <c r="AK26" i="102"/>
  <c r="AJ26" i="102"/>
  <c r="AM25" i="102"/>
  <c r="AL25" i="102"/>
  <c r="AK25" i="102"/>
  <c r="AJ25" i="102"/>
  <c r="AM24" i="102"/>
  <c r="AL24" i="102"/>
  <c r="AK24" i="102"/>
  <c r="AJ24" i="102"/>
  <c r="AM23" i="102"/>
  <c r="AL23" i="102"/>
  <c r="AK23" i="102"/>
  <c r="AJ23" i="102"/>
  <c r="AM22" i="102"/>
  <c r="AL22" i="102"/>
  <c r="AK22" i="102"/>
  <c r="AJ22" i="102"/>
  <c r="AI22" i="102"/>
  <c r="AM21" i="102"/>
  <c r="AL21" i="102"/>
  <c r="AK21" i="102"/>
  <c r="AJ21" i="102"/>
  <c r="AI21" i="102"/>
  <c r="AM20" i="102"/>
  <c r="AL20" i="102"/>
  <c r="AK20" i="102"/>
  <c r="AJ20" i="102"/>
  <c r="AI20" i="102"/>
  <c r="AM19" i="102"/>
  <c r="AL19" i="102"/>
  <c r="AK19" i="102"/>
  <c r="AJ19" i="102"/>
  <c r="AM18" i="102"/>
  <c r="AL18" i="102"/>
  <c r="AK18" i="102"/>
  <c r="AJ18" i="102"/>
  <c r="AM17" i="102"/>
  <c r="AL17" i="102"/>
  <c r="AK17" i="102"/>
  <c r="AJ17" i="102"/>
  <c r="AM16" i="102"/>
  <c r="AL16" i="102"/>
  <c r="AK16" i="102"/>
  <c r="AJ16" i="102"/>
  <c r="AI16" i="102"/>
  <c r="AM15" i="102"/>
  <c r="AL15" i="102"/>
  <c r="AK15" i="102"/>
  <c r="AJ15" i="102"/>
  <c r="AM14" i="102"/>
  <c r="AL14" i="102"/>
  <c r="AK14" i="102"/>
  <c r="AJ14" i="102"/>
  <c r="AI14" i="102"/>
  <c r="AM13" i="102"/>
  <c r="AL13" i="102"/>
  <c r="AK13" i="102"/>
  <c r="AJ13" i="102"/>
  <c r="AM12" i="102"/>
  <c r="AL12" i="102"/>
  <c r="AK12" i="102"/>
  <c r="AJ12" i="102"/>
  <c r="AI12" i="102"/>
  <c r="AM11" i="102"/>
  <c r="AL11" i="102"/>
  <c r="AK11" i="102"/>
  <c r="AJ11" i="102"/>
  <c r="AM10" i="102"/>
  <c r="AL10" i="102"/>
  <c r="AK10" i="102"/>
  <c r="AJ10" i="102"/>
  <c r="F12" i="86"/>
  <c r="AF24" i="99" l="1"/>
  <c r="AG18" i="16"/>
  <c r="AG24" i="99"/>
  <c r="AG23" i="99"/>
  <c r="AG25" i="16"/>
  <c r="AG24" i="16"/>
  <c r="AG21" i="16"/>
  <c r="AG20" i="16"/>
  <c r="D12" i="94"/>
  <c r="E12" i="94" s="1"/>
  <c r="E10" i="94"/>
  <c r="D7" i="94"/>
  <c r="E7" i="94" s="1"/>
  <c r="E10" i="93"/>
  <c r="D7" i="93"/>
  <c r="E7" i="93" s="1"/>
  <c r="E10" i="92"/>
  <c r="D7" i="92"/>
  <c r="E7" i="92" s="1"/>
  <c r="E10" i="91"/>
  <c r="D7" i="91"/>
  <c r="E7" i="91" s="1"/>
  <c r="E12" i="90"/>
  <c r="D12" i="90"/>
  <c r="E10" i="90"/>
  <c r="D7" i="90"/>
  <c r="E7" i="90" s="1"/>
  <c r="E10" i="89"/>
  <c r="E10" i="88"/>
  <c r="E7" i="88"/>
  <c r="D7" i="88"/>
  <c r="E10" i="87"/>
  <c r="E7" i="87"/>
  <c r="D7" i="87"/>
  <c r="E10" i="86"/>
  <c r="D7" i="86"/>
  <c r="E7" i="86" s="1"/>
  <c r="E10" i="85"/>
  <c r="D7" i="85"/>
  <c r="E7" i="85" s="1"/>
  <c r="E10" i="84"/>
  <c r="D7" i="84"/>
  <c r="E7" i="84" s="1"/>
  <c r="E10" i="83"/>
  <c r="D7" i="83"/>
  <c r="E7" i="83" s="1"/>
  <c r="E12" i="82"/>
  <c r="D12" i="82"/>
  <c r="E10" i="82"/>
  <c r="D7" i="82"/>
  <c r="E7" i="82" s="1"/>
  <c r="E10" i="81"/>
  <c r="E10" i="80"/>
  <c r="E7" i="80"/>
  <c r="D7" i="80"/>
  <c r="E10" i="79"/>
  <c r="E10" i="78"/>
  <c r="E10" i="77"/>
  <c r="D7" i="77"/>
  <c r="E7" i="77" s="1"/>
  <c r="E10" i="76"/>
  <c r="D7" i="76"/>
  <c r="E7" i="76" s="1"/>
  <c r="E10" i="75"/>
  <c r="D7" i="75"/>
  <c r="E7" i="75" s="1"/>
  <c r="E10" i="74"/>
  <c r="D7" i="74"/>
  <c r="E7" i="74" s="1"/>
  <c r="E10" i="73"/>
  <c r="E7" i="73"/>
  <c r="D7" i="73"/>
  <c r="E10" i="72"/>
  <c r="E7" i="72"/>
  <c r="D7" i="72"/>
  <c r="E10" i="71"/>
  <c r="E7" i="71"/>
  <c r="D7" i="71"/>
  <c r="E10" i="70"/>
  <c r="D7" i="70"/>
  <c r="E7" i="70" s="1"/>
  <c r="E10" i="69"/>
  <c r="E10" i="68"/>
  <c r="D7" i="68"/>
  <c r="E7" i="68" s="1"/>
  <c r="E10" i="67"/>
  <c r="E12" i="66"/>
  <c r="D12" i="66"/>
  <c r="E10" i="66"/>
  <c r="D7" i="66"/>
  <c r="E7" i="66" s="1"/>
  <c r="E12" i="65"/>
  <c r="D12" i="65"/>
  <c r="E10" i="65"/>
  <c r="E7" i="65"/>
  <c r="D7" i="65"/>
  <c r="M19" i="100"/>
  <c r="M18" i="100"/>
  <c r="M17" i="100"/>
  <c r="M16" i="100"/>
  <c r="M14" i="100"/>
  <c r="M13" i="100"/>
  <c r="M11" i="100"/>
  <c r="M10" i="100"/>
  <c r="M24" i="99"/>
  <c r="M23" i="99"/>
  <c r="M22" i="99"/>
  <c r="M21" i="99"/>
  <c r="M20" i="99"/>
  <c r="M18" i="99"/>
  <c r="M15" i="99"/>
  <c r="M14" i="99"/>
  <c r="M13" i="99"/>
  <c r="M10" i="99"/>
  <c r="Y24" i="99" l="1"/>
  <c r="X24" i="99"/>
  <c r="W24" i="99"/>
  <c r="V24" i="99"/>
  <c r="U24" i="99"/>
  <c r="T24" i="99"/>
  <c r="S24" i="99"/>
  <c r="R24" i="99"/>
  <c r="Q24" i="99"/>
  <c r="P24" i="99"/>
  <c r="O24" i="99"/>
  <c r="L24" i="99"/>
  <c r="K24" i="99"/>
  <c r="J24" i="99"/>
  <c r="H24" i="99"/>
  <c r="Z23" i="99"/>
  <c r="Y23" i="99"/>
  <c r="X23" i="99"/>
  <c r="W23" i="99"/>
  <c r="V23" i="99"/>
  <c r="U23" i="99"/>
  <c r="T23" i="99"/>
  <c r="S23" i="99"/>
  <c r="R23" i="99"/>
  <c r="Q23" i="99"/>
  <c r="P23" i="99"/>
  <c r="O23" i="99"/>
  <c r="L23" i="99"/>
  <c r="K23" i="99"/>
  <c r="J23" i="99"/>
  <c r="I23" i="99"/>
  <c r="O33" i="75" l="1"/>
  <c r="O34" i="75"/>
  <c r="AH73" i="102" l="1"/>
  <c r="AG73" i="102"/>
  <c r="AF73" i="102"/>
  <c r="AE73" i="102"/>
  <c r="AA73" i="102"/>
  <c r="Z73" i="102"/>
  <c r="Y73" i="102"/>
  <c r="X73" i="102"/>
  <c r="W73" i="102"/>
  <c r="V73" i="102"/>
  <c r="S73" i="102"/>
  <c r="R73" i="102"/>
  <c r="Q73" i="102"/>
  <c r="P73" i="102"/>
  <c r="K73" i="102"/>
  <c r="AH72" i="102"/>
  <c r="U72" i="102"/>
  <c r="T72" i="102"/>
  <c r="S72" i="102"/>
  <c r="R72" i="102"/>
  <c r="Q72" i="102"/>
  <c r="P72" i="102"/>
  <c r="AA71" i="102"/>
  <c r="Z71" i="102"/>
  <c r="Y71" i="102"/>
  <c r="X71" i="102"/>
  <c r="W71" i="102"/>
  <c r="V71" i="102"/>
  <c r="U71" i="102"/>
  <c r="T71" i="102"/>
  <c r="S71" i="102"/>
  <c r="R71" i="102"/>
  <c r="Q71" i="102"/>
  <c r="P71" i="102"/>
  <c r="K71" i="102"/>
  <c r="S70" i="102"/>
  <c r="R70" i="102"/>
  <c r="Q70" i="102"/>
  <c r="P70" i="102"/>
  <c r="Z69" i="102"/>
  <c r="Y69" i="102"/>
  <c r="X69" i="102"/>
  <c r="W69" i="102"/>
  <c r="V69" i="102"/>
  <c r="U69" i="102"/>
  <c r="T69" i="102"/>
  <c r="S69" i="102"/>
  <c r="R69" i="102"/>
  <c r="Q69" i="102"/>
  <c r="P69" i="102"/>
  <c r="AH68" i="102"/>
  <c r="AG68" i="102"/>
  <c r="S68" i="102"/>
  <c r="R68" i="102"/>
  <c r="Q68" i="102"/>
  <c r="P68" i="102"/>
  <c r="L68" i="102"/>
  <c r="K68" i="102"/>
  <c r="AH67" i="102"/>
  <c r="AG67" i="102"/>
  <c r="S67" i="102"/>
  <c r="R67" i="102"/>
  <c r="Q67" i="102"/>
  <c r="P67" i="102"/>
  <c r="L67" i="102"/>
  <c r="K67" i="102"/>
  <c r="J67" i="102"/>
  <c r="U66" i="102"/>
  <c r="T66" i="102"/>
  <c r="S66" i="102"/>
  <c r="R66" i="102"/>
  <c r="Q66" i="102"/>
  <c r="P66" i="102"/>
  <c r="L66" i="102"/>
  <c r="T65" i="102"/>
  <c r="S65" i="102"/>
  <c r="R65" i="102"/>
  <c r="Q65" i="102"/>
  <c r="P65" i="102"/>
  <c r="L65" i="102"/>
  <c r="U64" i="102"/>
  <c r="S64" i="102"/>
  <c r="R64" i="102"/>
  <c r="Q64" i="102"/>
  <c r="P64" i="102"/>
  <c r="L64" i="102"/>
  <c r="AH63" i="102"/>
  <c r="S63" i="102"/>
  <c r="R63" i="102"/>
  <c r="Q63" i="102"/>
  <c r="P63" i="102"/>
  <c r="L63" i="102"/>
  <c r="AH62" i="102"/>
  <c r="Z62" i="102"/>
  <c r="Y62" i="102"/>
  <c r="X62" i="102"/>
  <c r="W62" i="102"/>
  <c r="V62" i="102"/>
  <c r="U62" i="102"/>
  <c r="T62" i="102"/>
  <c r="S62" i="102"/>
  <c r="R62" i="102"/>
  <c r="Q62" i="102"/>
  <c r="P62" i="102"/>
  <c r="L62" i="102"/>
  <c r="K62" i="102"/>
  <c r="J62" i="102"/>
  <c r="I62" i="102"/>
  <c r="G62" i="102"/>
  <c r="AH61" i="102"/>
  <c r="AG61" i="102"/>
  <c r="AF61" i="102"/>
  <c r="AE61" i="102"/>
  <c r="AC61" i="102"/>
  <c r="AA61" i="102"/>
  <c r="Z61" i="102"/>
  <c r="Y61" i="102"/>
  <c r="X61" i="102"/>
  <c r="W61" i="102"/>
  <c r="V61" i="102"/>
  <c r="S61" i="102"/>
  <c r="R61" i="102"/>
  <c r="Q61" i="102"/>
  <c r="P61" i="102"/>
  <c r="K61" i="102"/>
  <c r="AH60" i="102"/>
  <c r="S60" i="102"/>
  <c r="R60" i="102"/>
  <c r="Q60" i="102"/>
  <c r="P60" i="102"/>
  <c r="L60" i="102"/>
  <c r="AH59" i="102"/>
  <c r="S59" i="102"/>
  <c r="R59" i="102"/>
  <c r="Q59" i="102"/>
  <c r="P59" i="102"/>
  <c r="L59" i="102"/>
  <c r="AH58" i="102"/>
  <c r="T58" i="102"/>
  <c r="S58" i="102"/>
  <c r="R58" i="102"/>
  <c r="Q58" i="102"/>
  <c r="P58" i="102"/>
  <c r="L58" i="102"/>
  <c r="AH57" i="102"/>
  <c r="T57" i="102"/>
  <c r="S57" i="102"/>
  <c r="R57" i="102"/>
  <c r="Q57" i="102"/>
  <c r="P57" i="102"/>
  <c r="L57" i="102"/>
  <c r="K57" i="102"/>
  <c r="S56" i="102"/>
  <c r="R56" i="102"/>
  <c r="Q56" i="102"/>
  <c r="P56" i="102"/>
  <c r="L56" i="102"/>
  <c r="S55" i="102"/>
  <c r="R55" i="102"/>
  <c r="Q55" i="102"/>
  <c r="P55" i="102"/>
  <c r="L55" i="102"/>
  <c r="K55" i="102"/>
  <c r="U54" i="102"/>
  <c r="T54" i="102"/>
  <c r="S54" i="102"/>
  <c r="R54" i="102"/>
  <c r="Q54" i="102"/>
  <c r="P54" i="102"/>
  <c r="L54" i="102"/>
  <c r="K54" i="102"/>
  <c r="J54" i="102"/>
  <c r="Z53" i="102"/>
  <c r="Q53" i="102"/>
  <c r="Z52" i="102"/>
  <c r="Y52" i="102"/>
  <c r="X52" i="102"/>
  <c r="W52" i="102"/>
  <c r="V52" i="102"/>
  <c r="U52" i="102"/>
  <c r="T52" i="102"/>
  <c r="S52" i="102"/>
  <c r="R52" i="102"/>
  <c r="Q52" i="102"/>
  <c r="P52" i="102"/>
  <c r="L52" i="102"/>
  <c r="K52" i="102"/>
  <c r="J52" i="102"/>
  <c r="AE51" i="102"/>
  <c r="AA51" i="102"/>
  <c r="Z51" i="102"/>
  <c r="Y51" i="102"/>
  <c r="X51" i="102"/>
  <c r="W51" i="102"/>
  <c r="V51" i="102"/>
  <c r="T51" i="102"/>
  <c r="S51" i="102"/>
  <c r="R51" i="102"/>
  <c r="Q51" i="102"/>
  <c r="P51" i="102"/>
  <c r="T50" i="102"/>
  <c r="S50" i="102"/>
  <c r="R50" i="102"/>
  <c r="Q50" i="102"/>
  <c r="P50" i="102"/>
  <c r="AH49" i="102"/>
  <c r="T49" i="102"/>
  <c r="S49" i="102"/>
  <c r="R49" i="102"/>
  <c r="Q49" i="102"/>
  <c r="P49" i="102"/>
  <c r="L49" i="102"/>
  <c r="AH48" i="102"/>
  <c r="S48" i="102"/>
  <c r="R48" i="102"/>
  <c r="Q48" i="102"/>
  <c r="P48" i="102"/>
  <c r="L48" i="102"/>
  <c r="AH47" i="102"/>
  <c r="T47" i="102"/>
  <c r="S47" i="102"/>
  <c r="R47" i="102"/>
  <c r="Q47" i="102"/>
  <c r="P47" i="102"/>
  <c r="L47" i="102"/>
  <c r="K47" i="102"/>
  <c r="AH45" i="102"/>
  <c r="AG45" i="102"/>
  <c r="AF45" i="102"/>
  <c r="AE45" i="102"/>
  <c r="AA45" i="102"/>
  <c r="Z45" i="102"/>
  <c r="Y45" i="102"/>
  <c r="X45" i="102"/>
  <c r="W45" i="102"/>
  <c r="V45" i="102"/>
  <c r="S45" i="102"/>
  <c r="R45" i="102"/>
  <c r="Q45" i="102"/>
  <c r="P45" i="102"/>
  <c r="AH44" i="102"/>
  <c r="AG44" i="102"/>
  <c r="AF44" i="102"/>
  <c r="AE44" i="102"/>
  <c r="AC44" i="102"/>
  <c r="S44" i="102"/>
  <c r="R44" i="102"/>
  <c r="Q44" i="102"/>
  <c r="P44" i="102"/>
  <c r="L44" i="102"/>
  <c r="Z43" i="102"/>
  <c r="Y43" i="102"/>
  <c r="X43" i="102"/>
  <c r="W43" i="102"/>
  <c r="V43" i="102"/>
  <c r="U43" i="102"/>
  <c r="T43" i="102"/>
  <c r="S43" i="102"/>
  <c r="R43" i="102"/>
  <c r="Q43" i="102"/>
  <c r="P43" i="102"/>
  <c r="N43" i="102"/>
  <c r="M43" i="102"/>
  <c r="L43" i="102"/>
  <c r="K43" i="102"/>
  <c r="J43" i="102"/>
  <c r="AH42" i="102"/>
  <c r="AG42" i="102"/>
  <c r="Z42" i="102"/>
  <c r="Y42" i="102"/>
  <c r="X42" i="102"/>
  <c r="W42" i="102"/>
  <c r="V42" i="102"/>
  <c r="U42" i="102"/>
  <c r="T42" i="102"/>
  <c r="S42" i="102"/>
  <c r="R42" i="102"/>
  <c r="Q42" i="102"/>
  <c r="P42" i="102"/>
  <c r="N42" i="102"/>
  <c r="M42" i="102"/>
  <c r="L42" i="102"/>
  <c r="K42" i="102"/>
  <c r="I42" i="102"/>
  <c r="Z41" i="102"/>
  <c r="Y41" i="102"/>
  <c r="X41" i="102"/>
  <c r="W41" i="102"/>
  <c r="V41" i="102"/>
  <c r="U41" i="102"/>
  <c r="T41" i="102"/>
  <c r="S41" i="102"/>
  <c r="R41" i="102"/>
  <c r="Q41" i="102"/>
  <c r="P41" i="102"/>
  <c r="O41" i="102"/>
  <c r="N41" i="102"/>
  <c r="M41" i="102"/>
  <c r="L41" i="102"/>
  <c r="K41" i="102"/>
  <c r="J41" i="102"/>
  <c r="I41" i="102"/>
  <c r="H41" i="102"/>
  <c r="G41" i="102"/>
  <c r="AH40" i="102"/>
  <c r="Z40" i="102"/>
  <c r="Y40" i="102"/>
  <c r="X40" i="102"/>
  <c r="W40" i="102"/>
  <c r="V40" i="102"/>
  <c r="U40" i="102"/>
  <c r="T40" i="102"/>
  <c r="S40" i="102"/>
  <c r="R40" i="102"/>
  <c r="Q40" i="102"/>
  <c r="P40" i="102"/>
  <c r="O40" i="102"/>
  <c r="N40" i="102"/>
  <c r="M40" i="102"/>
  <c r="L40" i="102"/>
  <c r="K40" i="102"/>
  <c r="J40" i="102"/>
  <c r="I40" i="102"/>
  <c r="H40" i="102"/>
  <c r="G40" i="102"/>
  <c r="AA39" i="102"/>
  <c r="Z39" i="102"/>
  <c r="Y39" i="102"/>
  <c r="X39" i="102"/>
  <c r="W39" i="102"/>
  <c r="V39" i="102"/>
  <c r="U39" i="102"/>
  <c r="T39" i="102"/>
  <c r="S39" i="102"/>
  <c r="R39" i="102"/>
  <c r="Q39" i="102"/>
  <c r="P39" i="102"/>
  <c r="O39" i="102"/>
  <c r="N39" i="102"/>
  <c r="M39" i="102"/>
  <c r="L39" i="102"/>
  <c r="K39" i="102"/>
  <c r="J39" i="102"/>
  <c r="I39" i="102"/>
  <c r="H39" i="102"/>
  <c r="G39" i="102"/>
  <c r="Z38" i="102"/>
  <c r="Y38" i="102"/>
  <c r="X38" i="102"/>
  <c r="W38" i="102"/>
  <c r="V38" i="102"/>
  <c r="U38" i="102"/>
  <c r="T38" i="102"/>
  <c r="S38" i="102"/>
  <c r="R38" i="102"/>
  <c r="Q38" i="102"/>
  <c r="P38" i="102"/>
  <c r="N38" i="102"/>
  <c r="M38" i="102"/>
  <c r="J38" i="102"/>
  <c r="I38" i="102"/>
  <c r="AA37" i="102"/>
  <c r="Z37" i="102"/>
  <c r="Y37" i="102"/>
  <c r="X37" i="102"/>
  <c r="W37" i="102"/>
  <c r="V37" i="102"/>
  <c r="U37" i="102"/>
  <c r="T37" i="102"/>
  <c r="S37" i="102"/>
  <c r="R37" i="102"/>
  <c r="Q37" i="102"/>
  <c r="P37" i="102"/>
  <c r="O37" i="102"/>
  <c r="N37" i="102"/>
  <c r="M37" i="102"/>
  <c r="L37" i="102"/>
  <c r="K37" i="102"/>
  <c r="J37" i="102"/>
  <c r="I37" i="102"/>
  <c r="H37" i="102"/>
  <c r="G37" i="102"/>
  <c r="Z36" i="102"/>
  <c r="Y36" i="102"/>
  <c r="X36" i="102"/>
  <c r="W36" i="102"/>
  <c r="V36" i="102"/>
  <c r="U36" i="102"/>
  <c r="T36" i="102"/>
  <c r="S36" i="102"/>
  <c r="R36" i="102"/>
  <c r="Q36" i="102"/>
  <c r="P36" i="102"/>
  <c r="O36" i="102"/>
  <c r="N36" i="102"/>
  <c r="M36" i="102"/>
  <c r="L36" i="102"/>
  <c r="K36" i="102"/>
  <c r="J36" i="102"/>
  <c r="I36" i="102"/>
  <c r="H36" i="102"/>
  <c r="G36" i="102"/>
  <c r="Z35" i="102"/>
  <c r="Y35" i="102"/>
  <c r="X35" i="102"/>
  <c r="W35" i="102"/>
  <c r="V35" i="102"/>
  <c r="U35" i="102"/>
  <c r="T35" i="102"/>
  <c r="S35" i="102"/>
  <c r="R35" i="102"/>
  <c r="Q35" i="102"/>
  <c r="P35" i="102"/>
  <c r="O35" i="102"/>
  <c r="N35" i="102"/>
  <c r="M35" i="102"/>
  <c r="L35" i="102"/>
  <c r="K35" i="102"/>
  <c r="J35" i="102"/>
  <c r="I35" i="102"/>
  <c r="H35" i="102"/>
  <c r="G35" i="102"/>
  <c r="AA34" i="102"/>
  <c r="Z34" i="102"/>
  <c r="Y34" i="102"/>
  <c r="X34" i="102"/>
  <c r="W34" i="102"/>
  <c r="V34" i="102"/>
  <c r="U34" i="102"/>
  <c r="T34" i="102"/>
  <c r="S34" i="102"/>
  <c r="R34" i="102"/>
  <c r="Q34" i="102"/>
  <c r="P34" i="102"/>
  <c r="O34" i="102"/>
  <c r="N34" i="102"/>
  <c r="M34" i="102"/>
  <c r="L34" i="102"/>
  <c r="K34" i="102"/>
  <c r="J34" i="102"/>
  <c r="I34" i="102"/>
  <c r="H34" i="102"/>
  <c r="G34" i="102"/>
  <c r="Z33" i="102"/>
  <c r="Y33" i="102"/>
  <c r="X33" i="102"/>
  <c r="W33" i="102"/>
  <c r="V33" i="102"/>
  <c r="U33" i="102"/>
  <c r="T33" i="102"/>
  <c r="S33" i="102"/>
  <c r="R33" i="102"/>
  <c r="Q33" i="102"/>
  <c r="P33" i="102"/>
  <c r="N33" i="102"/>
  <c r="M33" i="102"/>
  <c r="L33" i="102"/>
  <c r="J33" i="102"/>
  <c r="I33" i="102"/>
  <c r="Z32" i="102"/>
  <c r="Y32" i="102"/>
  <c r="X32" i="102"/>
  <c r="W32" i="102"/>
  <c r="V32" i="102"/>
  <c r="U32" i="102"/>
  <c r="T32" i="102"/>
  <c r="S32" i="102"/>
  <c r="R32" i="102"/>
  <c r="Q32" i="102"/>
  <c r="P32" i="102"/>
  <c r="O32" i="102"/>
  <c r="N32" i="102"/>
  <c r="M32" i="102"/>
  <c r="L32" i="102"/>
  <c r="K32" i="102"/>
  <c r="J32" i="102"/>
  <c r="I32" i="102"/>
  <c r="H32" i="102"/>
  <c r="G32" i="102"/>
  <c r="Z31" i="102"/>
  <c r="Y31" i="102"/>
  <c r="X31" i="102"/>
  <c r="W31" i="102"/>
  <c r="V31" i="102"/>
  <c r="U31" i="102"/>
  <c r="T31" i="102"/>
  <c r="S31" i="102"/>
  <c r="R31" i="102"/>
  <c r="Q31" i="102"/>
  <c r="P31" i="102"/>
  <c r="N31" i="102"/>
  <c r="M31" i="102"/>
  <c r="L31" i="102"/>
  <c r="K31" i="102"/>
  <c r="I31" i="102"/>
  <c r="Z30" i="102"/>
  <c r="Y30" i="102"/>
  <c r="X30" i="102"/>
  <c r="W30" i="102"/>
  <c r="V30" i="102"/>
  <c r="U30" i="102"/>
  <c r="T30" i="102"/>
  <c r="S30" i="102"/>
  <c r="R30" i="102"/>
  <c r="Q30" i="102"/>
  <c r="P30" i="102"/>
  <c r="O30" i="102"/>
  <c r="N30" i="102"/>
  <c r="M30" i="102"/>
  <c r="L30" i="102"/>
  <c r="K30" i="102"/>
  <c r="J30" i="102"/>
  <c r="I30" i="102"/>
  <c r="H30" i="102"/>
  <c r="G30" i="102"/>
  <c r="Z29" i="102"/>
  <c r="Y29" i="102"/>
  <c r="X29" i="102"/>
  <c r="W29" i="102"/>
  <c r="V29" i="102"/>
  <c r="U29" i="102"/>
  <c r="T29" i="102"/>
  <c r="S29" i="102"/>
  <c r="R29" i="102"/>
  <c r="Q29" i="102"/>
  <c r="P29" i="102"/>
  <c r="O29" i="102"/>
  <c r="N29" i="102"/>
  <c r="M29" i="102"/>
  <c r="L29" i="102"/>
  <c r="K29" i="102"/>
  <c r="J29" i="102"/>
  <c r="I29" i="102"/>
  <c r="H29" i="102"/>
  <c r="G29" i="102"/>
  <c r="Z28" i="102"/>
  <c r="Y28" i="102"/>
  <c r="X28" i="102"/>
  <c r="W28" i="102"/>
  <c r="V28" i="102"/>
  <c r="U28" i="102"/>
  <c r="T28" i="102"/>
  <c r="S28" i="102"/>
  <c r="R28" i="102"/>
  <c r="Q28" i="102"/>
  <c r="P28" i="102"/>
  <c r="O28" i="102"/>
  <c r="N28" i="102"/>
  <c r="M28" i="102"/>
  <c r="L28" i="102"/>
  <c r="K28" i="102"/>
  <c r="J28" i="102"/>
  <c r="I28" i="102"/>
  <c r="H28" i="102"/>
  <c r="G28" i="102"/>
  <c r="AA27" i="102"/>
  <c r="Z27" i="102"/>
  <c r="Y27" i="102"/>
  <c r="X27" i="102"/>
  <c r="W27" i="102"/>
  <c r="V27" i="102"/>
  <c r="U27" i="102"/>
  <c r="T27" i="102"/>
  <c r="S27" i="102"/>
  <c r="R27" i="102"/>
  <c r="Q27" i="102"/>
  <c r="P27" i="102"/>
  <c r="O27" i="102"/>
  <c r="N27" i="102"/>
  <c r="M27" i="102"/>
  <c r="L27" i="102"/>
  <c r="K27" i="102"/>
  <c r="J27" i="102"/>
  <c r="I27" i="102"/>
  <c r="H27" i="102"/>
  <c r="G27" i="102"/>
  <c r="Z26" i="102"/>
  <c r="Y26" i="102"/>
  <c r="X26" i="102"/>
  <c r="W26" i="102"/>
  <c r="V26" i="102"/>
  <c r="U26" i="102"/>
  <c r="T26" i="102"/>
  <c r="S26" i="102"/>
  <c r="R26" i="102"/>
  <c r="Q26" i="102"/>
  <c r="P26" i="102"/>
  <c r="O26" i="102"/>
  <c r="N26" i="102"/>
  <c r="M26" i="102"/>
  <c r="L26" i="102"/>
  <c r="K26" i="102"/>
  <c r="J26" i="102"/>
  <c r="I26" i="102"/>
  <c r="H26" i="102"/>
  <c r="G26" i="102"/>
  <c r="Z25" i="102"/>
  <c r="Y25" i="102"/>
  <c r="X25" i="102"/>
  <c r="W25" i="102"/>
  <c r="V25" i="102"/>
  <c r="U25" i="102"/>
  <c r="T25" i="102"/>
  <c r="S25" i="102"/>
  <c r="R25" i="102"/>
  <c r="Q25" i="102"/>
  <c r="P25" i="102"/>
  <c r="O25" i="102"/>
  <c r="N25" i="102"/>
  <c r="M25" i="102"/>
  <c r="L25" i="102"/>
  <c r="K25" i="102"/>
  <c r="J25" i="102"/>
  <c r="I25" i="102"/>
  <c r="H25" i="102"/>
  <c r="G25" i="102"/>
  <c r="AG24" i="102"/>
  <c r="Z24" i="102"/>
  <c r="Y24" i="102"/>
  <c r="X24" i="102"/>
  <c r="W24" i="102"/>
  <c r="V24" i="102"/>
  <c r="U24" i="102"/>
  <c r="T24" i="102"/>
  <c r="S24" i="102"/>
  <c r="R24" i="102"/>
  <c r="Q24" i="102"/>
  <c r="P24" i="102"/>
  <c r="O24" i="102"/>
  <c r="N24" i="102"/>
  <c r="M24" i="102"/>
  <c r="L24" i="102"/>
  <c r="K24" i="102"/>
  <c r="J24" i="102"/>
  <c r="I24" i="102"/>
  <c r="H24" i="102"/>
  <c r="G24" i="102"/>
  <c r="Z23" i="102"/>
  <c r="Y23" i="102"/>
  <c r="X23" i="102"/>
  <c r="W23" i="102"/>
  <c r="V23" i="102"/>
  <c r="U23" i="102"/>
  <c r="T23" i="102"/>
  <c r="S23" i="102"/>
  <c r="R23" i="102"/>
  <c r="Q23" i="102"/>
  <c r="P23" i="102"/>
  <c r="O23" i="102"/>
  <c r="N23" i="102"/>
  <c r="M23" i="102"/>
  <c r="L23" i="102"/>
  <c r="K23" i="102"/>
  <c r="J23" i="102"/>
  <c r="I23" i="102"/>
  <c r="H23" i="102"/>
  <c r="G23" i="102"/>
  <c r="Z22" i="102"/>
  <c r="Y22" i="102"/>
  <c r="X22" i="102"/>
  <c r="W22" i="102"/>
  <c r="V22" i="102"/>
  <c r="U22" i="102"/>
  <c r="T22" i="102"/>
  <c r="S22" i="102"/>
  <c r="R22" i="102"/>
  <c r="Q22" i="102"/>
  <c r="P22" i="102"/>
  <c r="N22" i="102"/>
  <c r="M22" i="102"/>
  <c r="L22" i="102"/>
  <c r="K22" i="102"/>
  <c r="I22" i="102"/>
  <c r="Z21" i="102"/>
  <c r="Y21" i="102"/>
  <c r="X21" i="102"/>
  <c r="W21" i="102"/>
  <c r="V21" i="102"/>
  <c r="U21" i="102"/>
  <c r="T21" i="102"/>
  <c r="S21" i="102"/>
  <c r="R21" i="102"/>
  <c r="Q21" i="102"/>
  <c r="P21" i="102"/>
  <c r="O21" i="102"/>
  <c r="N21" i="102"/>
  <c r="M21" i="102"/>
  <c r="L21" i="102"/>
  <c r="K21" i="102"/>
  <c r="J21" i="102"/>
  <c r="I21" i="102"/>
  <c r="H21" i="102"/>
  <c r="G21" i="102"/>
  <c r="AA20" i="102"/>
  <c r="Z20" i="102"/>
  <c r="Y20" i="102"/>
  <c r="X20" i="102"/>
  <c r="W20" i="102"/>
  <c r="V20" i="102"/>
  <c r="U20" i="102"/>
  <c r="T20" i="102"/>
  <c r="S20" i="102"/>
  <c r="R20" i="102"/>
  <c r="Q20" i="102"/>
  <c r="P20" i="102"/>
  <c r="O20" i="102"/>
  <c r="N20" i="102"/>
  <c r="M20" i="102"/>
  <c r="L20" i="102"/>
  <c r="K20" i="102"/>
  <c r="J20" i="102"/>
  <c r="I20" i="102"/>
  <c r="H20" i="102"/>
  <c r="G20" i="102"/>
  <c r="Z19" i="102"/>
  <c r="Y19" i="102"/>
  <c r="X19" i="102"/>
  <c r="W19" i="102"/>
  <c r="V19" i="102"/>
  <c r="U19" i="102"/>
  <c r="T19" i="102"/>
  <c r="S19" i="102"/>
  <c r="R19" i="102"/>
  <c r="Q19" i="102"/>
  <c r="P19" i="102"/>
  <c r="O19" i="102"/>
  <c r="N19" i="102"/>
  <c r="M19" i="102"/>
  <c r="L19" i="102"/>
  <c r="K19" i="102"/>
  <c r="J19" i="102"/>
  <c r="I19" i="102"/>
  <c r="H19" i="102"/>
  <c r="G19" i="102"/>
  <c r="Z18" i="102"/>
  <c r="Y18" i="102"/>
  <c r="X18" i="102"/>
  <c r="W18" i="102"/>
  <c r="V18" i="102"/>
  <c r="U18" i="102"/>
  <c r="T18" i="102"/>
  <c r="S18" i="102"/>
  <c r="R18" i="102"/>
  <c r="Q18" i="102"/>
  <c r="P18" i="102"/>
  <c r="O18" i="102"/>
  <c r="N18" i="102"/>
  <c r="M18" i="102"/>
  <c r="L18" i="102"/>
  <c r="K18" i="102"/>
  <c r="J18" i="102"/>
  <c r="I18" i="102"/>
  <c r="H18" i="102"/>
  <c r="G18" i="102"/>
  <c r="AH17" i="102"/>
  <c r="Z17" i="102"/>
  <c r="Y17" i="102"/>
  <c r="X17" i="102"/>
  <c r="W17" i="102"/>
  <c r="V17" i="102"/>
  <c r="U17" i="102"/>
  <c r="T17" i="102"/>
  <c r="S17" i="102"/>
  <c r="R17" i="102"/>
  <c r="Q17" i="102"/>
  <c r="P17" i="102"/>
  <c r="O17" i="102"/>
  <c r="N17" i="102"/>
  <c r="M17" i="102"/>
  <c r="L17" i="102"/>
  <c r="K17" i="102"/>
  <c r="J17" i="102"/>
  <c r="I17" i="102"/>
  <c r="H17" i="102"/>
  <c r="G17" i="102"/>
  <c r="Z16" i="102"/>
  <c r="Y16" i="102"/>
  <c r="X16" i="102"/>
  <c r="W16" i="102"/>
  <c r="V16" i="102"/>
  <c r="U16" i="102"/>
  <c r="T16" i="102"/>
  <c r="S16" i="102"/>
  <c r="R16" i="102"/>
  <c r="Q16" i="102"/>
  <c r="P16" i="102"/>
  <c r="O16" i="102"/>
  <c r="N16" i="102"/>
  <c r="M16" i="102"/>
  <c r="L16" i="102"/>
  <c r="K16" i="102"/>
  <c r="J16" i="102"/>
  <c r="I16" i="102"/>
  <c r="H16" i="102"/>
  <c r="G16" i="102"/>
  <c r="AH15" i="102"/>
  <c r="Z15" i="102"/>
  <c r="Y15" i="102"/>
  <c r="X15" i="102"/>
  <c r="W15" i="102"/>
  <c r="V15" i="102"/>
  <c r="U15" i="102"/>
  <c r="T15" i="102"/>
  <c r="S15" i="102"/>
  <c r="R15" i="102"/>
  <c r="Q15" i="102"/>
  <c r="P15" i="102"/>
  <c r="O15" i="102"/>
  <c r="N15" i="102"/>
  <c r="M15" i="102"/>
  <c r="L15" i="102"/>
  <c r="K15" i="102"/>
  <c r="J15" i="102"/>
  <c r="I15" i="102"/>
  <c r="H15" i="102"/>
  <c r="G15" i="102"/>
  <c r="AH14" i="102"/>
  <c r="AG14" i="102"/>
  <c r="AF14" i="102"/>
  <c r="Z14" i="102"/>
  <c r="Y14" i="102"/>
  <c r="X14" i="102"/>
  <c r="W14" i="102"/>
  <c r="V14" i="102"/>
  <c r="U14" i="102"/>
  <c r="T14" i="102"/>
  <c r="S14" i="102"/>
  <c r="R14" i="102"/>
  <c r="Q14" i="102"/>
  <c r="P14" i="102"/>
  <c r="O14" i="102"/>
  <c r="N14" i="102"/>
  <c r="M14" i="102"/>
  <c r="L14" i="102"/>
  <c r="K14" i="102"/>
  <c r="J14" i="102"/>
  <c r="I14" i="102"/>
  <c r="H14" i="102"/>
  <c r="G14" i="102"/>
  <c r="Z13" i="102"/>
  <c r="Y13" i="102"/>
  <c r="X13" i="102"/>
  <c r="W13" i="102"/>
  <c r="V13" i="102"/>
  <c r="U13" i="102"/>
  <c r="T13" i="102"/>
  <c r="S13" i="102"/>
  <c r="R13" i="102"/>
  <c r="Q13" i="102"/>
  <c r="P13" i="102"/>
  <c r="O13" i="102"/>
  <c r="N13" i="102"/>
  <c r="M13" i="102"/>
  <c r="L13" i="102"/>
  <c r="K13" i="102"/>
  <c r="J13" i="102"/>
  <c r="I13" i="102"/>
  <c r="H13" i="102"/>
  <c r="G13" i="102"/>
  <c r="AH12" i="102"/>
  <c r="Z12" i="102"/>
  <c r="Y12" i="102"/>
  <c r="X12" i="102"/>
  <c r="W12" i="102"/>
  <c r="V12" i="102"/>
  <c r="U12" i="102"/>
  <c r="T12" i="102"/>
  <c r="S12" i="102"/>
  <c r="R12" i="102"/>
  <c r="Q12" i="102"/>
  <c r="P12" i="102"/>
  <c r="O12" i="102"/>
  <c r="N12" i="102"/>
  <c r="M12" i="102"/>
  <c r="L12" i="102"/>
  <c r="K12" i="102"/>
  <c r="J12" i="102"/>
  <c r="I12" i="102"/>
  <c r="H12" i="102"/>
  <c r="G12" i="102"/>
  <c r="Z11" i="102"/>
  <c r="Y11" i="102"/>
  <c r="X11" i="102"/>
  <c r="W11" i="102"/>
  <c r="V11" i="102"/>
  <c r="U11" i="102"/>
  <c r="T11" i="102"/>
  <c r="S11" i="102"/>
  <c r="R11" i="102"/>
  <c r="Q11" i="102"/>
  <c r="P11" i="102"/>
  <c r="O11" i="102"/>
  <c r="N11" i="102"/>
  <c r="M11" i="102"/>
  <c r="L11" i="102"/>
  <c r="K11" i="102"/>
  <c r="J11" i="102"/>
  <c r="I11" i="102"/>
  <c r="H11" i="102"/>
  <c r="G11" i="102"/>
  <c r="Z10" i="102"/>
  <c r="Y10" i="102"/>
  <c r="X10" i="102"/>
  <c r="W10" i="102"/>
  <c r="V10" i="102"/>
  <c r="U10" i="102"/>
  <c r="T10" i="102"/>
  <c r="S10" i="102"/>
  <c r="R10" i="102"/>
  <c r="Q10" i="102"/>
  <c r="P10" i="102"/>
  <c r="N10" i="102"/>
  <c r="M10" i="102"/>
  <c r="L10" i="102"/>
  <c r="K10" i="102"/>
  <c r="I10" i="102"/>
  <c r="F75" i="102"/>
  <c r="C2" i="98" s="1"/>
  <c r="AG14" i="101"/>
  <c r="AF14" i="101"/>
  <c r="AE14" i="101"/>
  <c r="AD14" i="101"/>
  <c r="AA14" i="101"/>
  <c r="AB14" i="101" s="1"/>
  <c r="AC73" i="102" s="1"/>
  <c r="Z14" i="101"/>
  <c r="Y14" i="101"/>
  <c r="X14" i="101"/>
  <c r="W14" i="101"/>
  <c r="V14" i="101"/>
  <c r="U14" i="101"/>
  <c r="T14" i="101"/>
  <c r="U73" i="102" s="1"/>
  <c r="S14" i="101"/>
  <c r="T73" i="102" s="1"/>
  <c r="R14" i="101"/>
  <c r="Q14" i="101"/>
  <c r="P14" i="101"/>
  <c r="O14" i="101"/>
  <c r="L14" i="101"/>
  <c r="J14" i="101"/>
  <c r="AG13" i="101"/>
  <c r="AD13" i="101"/>
  <c r="AE72" i="102" s="1"/>
  <c r="T13" i="101"/>
  <c r="S13" i="101"/>
  <c r="R13" i="101"/>
  <c r="Q13" i="101"/>
  <c r="P13" i="101"/>
  <c r="O13" i="101"/>
  <c r="L13" i="101"/>
  <c r="I13" i="101"/>
  <c r="J72" i="102" s="1"/>
  <c r="Z12" i="101"/>
  <c r="Y12" i="101"/>
  <c r="X12" i="101"/>
  <c r="W12" i="101"/>
  <c r="V12" i="101"/>
  <c r="U12" i="101"/>
  <c r="T12" i="101"/>
  <c r="S12" i="101"/>
  <c r="R12" i="101"/>
  <c r="Q12" i="101"/>
  <c r="P12" i="101"/>
  <c r="O12" i="101"/>
  <c r="L12" i="101"/>
  <c r="J12" i="101"/>
  <c r="AE11" i="101"/>
  <c r="AF70" i="102" s="1"/>
  <c r="T11" i="101"/>
  <c r="U70" i="102" s="1"/>
  <c r="S11" i="101"/>
  <c r="T70" i="102" s="1"/>
  <c r="R11" i="101"/>
  <c r="Q11" i="101"/>
  <c r="P11" i="101"/>
  <c r="O11" i="101"/>
  <c r="L11" i="101"/>
  <c r="AF10" i="101"/>
  <c r="AG69" i="102" s="1"/>
  <c r="Y10" i="101"/>
  <c r="X10" i="101"/>
  <c r="W10" i="101"/>
  <c r="V10" i="101"/>
  <c r="U10" i="101"/>
  <c r="T10" i="101"/>
  <c r="S10" i="101"/>
  <c r="R10" i="101"/>
  <c r="Q10" i="101"/>
  <c r="P10" i="101"/>
  <c r="O10" i="101"/>
  <c r="L10" i="101"/>
  <c r="K10" i="101"/>
  <c r="L69" i="102" s="1"/>
  <c r="I10" i="101"/>
  <c r="J69" i="102" s="1"/>
  <c r="AG19" i="100"/>
  <c r="AF19" i="100"/>
  <c r="T19" i="100"/>
  <c r="U68" i="102" s="1"/>
  <c r="S19" i="100"/>
  <c r="T68" i="102" s="1"/>
  <c r="R19" i="100"/>
  <c r="Q19" i="100"/>
  <c r="P19" i="100"/>
  <c r="O19" i="100"/>
  <c r="L19" i="100"/>
  <c r="M68" i="102" s="1"/>
  <c r="K19" i="100"/>
  <c r="J19" i="100"/>
  <c r="AG18" i="100"/>
  <c r="AF18" i="100"/>
  <c r="T18" i="100"/>
  <c r="U67" i="102" s="1"/>
  <c r="S18" i="100"/>
  <c r="T67" i="102" s="1"/>
  <c r="R18" i="100"/>
  <c r="Q18" i="100"/>
  <c r="P18" i="100"/>
  <c r="O18" i="100"/>
  <c r="L18" i="100"/>
  <c r="M67" i="102" s="1"/>
  <c r="K18" i="100"/>
  <c r="J18" i="100"/>
  <c r="I18" i="100"/>
  <c r="H18" i="100"/>
  <c r="I67" i="102" s="1"/>
  <c r="T17" i="100"/>
  <c r="S17" i="100"/>
  <c r="R17" i="100"/>
  <c r="Q17" i="100"/>
  <c r="P17" i="100"/>
  <c r="O17" i="100"/>
  <c r="L17" i="100"/>
  <c r="N66" i="102" s="1"/>
  <c r="K17" i="100"/>
  <c r="AD16" i="100"/>
  <c r="AE65" i="102" s="1"/>
  <c r="V16" i="100"/>
  <c r="W65" i="102" s="1"/>
  <c r="T16" i="100"/>
  <c r="U65" i="102" s="1"/>
  <c r="S16" i="100"/>
  <c r="R16" i="100"/>
  <c r="Q16" i="100"/>
  <c r="P16" i="100"/>
  <c r="O16" i="100"/>
  <c r="L16" i="100"/>
  <c r="M65" i="102" s="1"/>
  <c r="K16" i="100"/>
  <c r="H16" i="100"/>
  <c r="I65" i="102" s="1"/>
  <c r="AG15" i="100"/>
  <c r="AH64" i="102" s="1"/>
  <c r="AE15" i="100"/>
  <c r="AF64" i="102" s="1"/>
  <c r="T15" i="100"/>
  <c r="S15" i="100"/>
  <c r="T64" i="102" s="1"/>
  <c r="R15" i="100"/>
  <c r="Q15" i="100"/>
  <c r="P15" i="100"/>
  <c r="O15" i="100"/>
  <c r="L15" i="100"/>
  <c r="K15" i="100"/>
  <c r="I15" i="100"/>
  <c r="J64" i="102" s="1"/>
  <c r="AG14" i="100"/>
  <c r="T14" i="100"/>
  <c r="U63" i="102" s="1"/>
  <c r="S14" i="100"/>
  <c r="T63" i="102" s="1"/>
  <c r="R14" i="100"/>
  <c r="Q14" i="100"/>
  <c r="P14" i="100"/>
  <c r="O14" i="100"/>
  <c r="L14" i="100"/>
  <c r="M63" i="102" s="1"/>
  <c r="K14" i="100"/>
  <c r="I14" i="100"/>
  <c r="J63" i="102" s="1"/>
  <c r="AG13" i="100"/>
  <c r="Y13" i="100"/>
  <c r="X13" i="100"/>
  <c r="W13" i="100"/>
  <c r="V13" i="100"/>
  <c r="U13" i="100"/>
  <c r="T13" i="100"/>
  <c r="S13" i="100"/>
  <c r="R13" i="100"/>
  <c r="Q13" i="100"/>
  <c r="P13" i="100"/>
  <c r="O13" i="100"/>
  <c r="L13" i="100"/>
  <c r="M62" i="102" s="1"/>
  <c r="K13" i="100"/>
  <c r="J13" i="100"/>
  <c r="I13" i="100"/>
  <c r="H13" i="100"/>
  <c r="F13" i="100"/>
  <c r="G13" i="100" s="1"/>
  <c r="H62" i="102" s="1"/>
  <c r="AG12" i="100"/>
  <c r="AF12" i="100"/>
  <c r="AE12" i="100"/>
  <c r="AD12" i="100"/>
  <c r="AA12" i="100"/>
  <c r="AB12" i="100" s="1"/>
  <c r="Z12" i="100"/>
  <c r="Y12" i="100"/>
  <c r="X12" i="100"/>
  <c r="W12" i="100"/>
  <c r="V12" i="100"/>
  <c r="U12" i="100"/>
  <c r="T12" i="100"/>
  <c r="U61" i="102" s="1"/>
  <c r="S12" i="100"/>
  <c r="T61" i="102" s="1"/>
  <c r="R12" i="100"/>
  <c r="Q12" i="100"/>
  <c r="P12" i="100"/>
  <c r="O12" i="100"/>
  <c r="L12" i="100"/>
  <c r="J12" i="100"/>
  <c r="AG11" i="100"/>
  <c r="T11" i="100"/>
  <c r="U60" i="102" s="1"/>
  <c r="S11" i="100"/>
  <c r="T60" i="102" s="1"/>
  <c r="R11" i="100"/>
  <c r="Q11" i="100"/>
  <c r="P11" i="100"/>
  <c r="O11" i="100"/>
  <c r="L11" i="100"/>
  <c r="M60" i="102" s="1"/>
  <c r="K11" i="100"/>
  <c r="I11" i="100"/>
  <c r="J60" i="102" s="1"/>
  <c r="AG10" i="100"/>
  <c r="T10" i="100"/>
  <c r="U59" i="102" s="1"/>
  <c r="S10" i="100"/>
  <c r="T59" i="102" s="1"/>
  <c r="R10" i="100"/>
  <c r="Q10" i="100"/>
  <c r="P10" i="100"/>
  <c r="O10" i="100"/>
  <c r="L10" i="100"/>
  <c r="M59" i="102" s="1"/>
  <c r="K10" i="100"/>
  <c r="U58" i="102"/>
  <c r="N58" i="102"/>
  <c r="U57" i="102"/>
  <c r="M57" i="102"/>
  <c r="AF22" i="99"/>
  <c r="AG56" i="102" s="1"/>
  <c r="T22" i="99"/>
  <c r="U56" i="102" s="1"/>
  <c r="S22" i="99"/>
  <c r="T56" i="102" s="1"/>
  <c r="R22" i="99"/>
  <c r="Q22" i="99"/>
  <c r="P22" i="99"/>
  <c r="O22" i="99"/>
  <c r="L22" i="99"/>
  <c r="M56" i="102" s="1"/>
  <c r="K22" i="99"/>
  <c r="I22" i="99"/>
  <c r="J56" i="102" s="1"/>
  <c r="T21" i="99"/>
  <c r="U55" i="102" s="1"/>
  <c r="S21" i="99"/>
  <c r="T55" i="102" s="1"/>
  <c r="R21" i="99"/>
  <c r="Q21" i="99"/>
  <c r="P21" i="99"/>
  <c r="O21" i="99"/>
  <c r="L21" i="99"/>
  <c r="M55" i="102" s="1"/>
  <c r="K21" i="99"/>
  <c r="J21" i="99"/>
  <c r="H21" i="99"/>
  <c r="I55" i="102" s="1"/>
  <c r="T20" i="99"/>
  <c r="S20" i="99"/>
  <c r="R20" i="99"/>
  <c r="Q20" i="99"/>
  <c r="P20" i="99"/>
  <c r="O20" i="99"/>
  <c r="L20" i="99"/>
  <c r="M54" i="102" s="1"/>
  <c r="K20" i="99"/>
  <c r="J20" i="99"/>
  <c r="I20" i="99"/>
  <c r="AE19" i="99"/>
  <c r="AF53" i="102" s="1"/>
  <c r="Y19" i="99"/>
  <c r="X19" i="99"/>
  <c r="Y53" i="102" s="1"/>
  <c r="W19" i="99"/>
  <c r="X53" i="102" s="1"/>
  <c r="V19" i="99"/>
  <c r="W53" i="102" s="1"/>
  <c r="U19" i="99"/>
  <c r="V53" i="102" s="1"/>
  <c r="T19" i="99"/>
  <c r="U53" i="102" s="1"/>
  <c r="S19" i="99"/>
  <c r="T53" i="102" s="1"/>
  <c r="R19" i="99"/>
  <c r="S53" i="102" s="1"/>
  <c r="Q19" i="99"/>
  <c r="R53" i="102" s="1"/>
  <c r="P19" i="99"/>
  <c r="O19" i="99"/>
  <c r="P53" i="102" s="1"/>
  <c r="L19" i="99"/>
  <c r="K19" i="99"/>
  <c r="L53" i="102" s="1"/>
  <c r="J19" i="99"/>
  <c r="K53" i="102" s="1"/>
  <c r="I19" i="99"/>
  <c r="J53" i="102" s="1"/>
  <c r="H19" i="99"/>
  <c r="I53" i="102" s="1"/>
  <c r="F19" i="99"/>
  <c r="G19" i="99" s="1"/>
  <c r="H53" i="102" s="1"/>
  <c r="Y18" i="99"/>
  <c r="X18" i="99"/>
  <c r="W18" i="99"/>
  <c r="V18" i="99"/>
  <c r="U18" i="99"/>
  <c r="T18" i="99"/>
  <c r="S18" i="99"/>
  <c r="R18" i="99"/>
  <c r="Q18" i="99"/>
  <c r="P18" i="99"/>
  <c r="O18" i="99"/>
  <c r="L18" i="99"/>
  <c r="N52" i="102" s="1"/>
  <c r="K18" i="99"/>
  <c r="J18" i="99"/>
  <c r="I18" i="99"/>
  <c r="AD17" i="99"/>
  <c r="Z17" i="99"/>
  <c r="Y17" i="99"/>
  <c r="X17" i="99"/>
  <c r="W17" i="99"/>
  <c r="V17" i="99"/>
  <c r="U17" i="99"/>
  <c r="T17" i="99"/>
  <c r="U51" i="102" s="1"/>
  <c r="S17" i="99"/>
  <c r="R17" i="99"/>
  <c r="Q17" i="99"/>
  <c r="P17" i="99"/>
  <c r="O17" i="99"/>
  <c r="L17" i="99"/>
  <c r="K17" i="99"/>
  <c r="L51" i="102" s="1"/>
  <c r="T16" i="99"/>
  <c r="U50" i="102" s="1"/>
  <c r="S16" i="99"/>
  <c r="R16" i="99"/>
  <c r="Q16" i="99"/>
  <c r="P16" i="99"/>
  <c r="O16" i="99"/>
  <c r="L16" i="99"/>
  <c r="I16" i="99"/>
  <c r="J50" i="102" s="1"/>
  <c r="AG15" i="99"/>
  <c r="AF15" i="99"/>
  <c r="AG49" i="102" s="1"/>
  <c r="AE15" i="99"/>
  <c r="AF49" i="102" s="1"/>
  <c r="T15" i="99"/>
  <c r="U49" i="102" s="1"/>
  <c r="S15" i="99"/>
  <c r="R15" i="99"/>
  <c r="Q15" i="99"/>
  <c r="P15" i="99"/>
  <c r="O15" i="99"/>
  <c r="L15" i="99"/>
  <c r="M49" i="102" s="1"/>
  <c r="K15" i="99"/>
  <c r="H15" i="99"/>
  <c r="I49" i="102" s="1"/>
  <c r="AG14" i="99"/>
  <c r="W14" i="99"/>
  <c r="X48" i="102" s="1"/>
  <c r="T14" i="99"/>
  <c r="U48" i="102" s="1"/>
  <c r="S14" i="99"/>
  <c r="T48" i="102" s="1"/>
  <c r="R14" i="99"/>
  <c r="Q14" i="99"/>
  <c r="P14" i="99"/>
  <c r="O14" i="99"/>
  <c r="L14" i="99"/>
  <c r="N48" i="102" s="1"/>
  <c r="K14" i="99"/>
  <c r="J14" i="99"/>
  <c r="K48" i="102" s="1"/>
  <c r="AG13" i="99"/>
  <c r="T13" i="99"/>
  <c r="U47" i="102" s="1"/>
  <c r="S13" i="99"/>
  <c r="R13" i="99"/>
  <c r="Q13" i="99"/>
  <c r="P13" i="99"/>
  <c r="O13" i="99"/>
  <c r="L13" i="99"/>
  <c r="M47" i="102" s="1"/>
  <c r="K13" i="99"/>
  <c r="J13" i="99"/>
  <c r="AD12" i="99"/>
  <c r="AE46" i="102" s="1"/>
  <c r="T12" i="99"/>
  <c r="U46" i="102" s="1"/>
  <c r="S12" i="99"/>
  <c r="T46" i="102" s="1"/>
  <c r="L12" i="99"/>
  <c r="K12" i="99"/>
  <c r="L46" i="102" s="1"/>
  <c r="AG11" i="99"/>
  <c r="AF11" i="99"/>
  <c r="AE11" i="99"/>
  <c r="AD11" i="99"/>
  <c r="AA11" i="99"/>
  <c r="AB11" i="99" s="1"/>
  <c r="AC45" i="102" s="1"/>
  <c r="Z11" i="99"/>
  <c r="Y11" i="99"/>
  <c r="X11" i="99"/>
  <c r="W11" i="99"/>
  <c r="V11" i="99"/>
  <c r="U11" i="99"/>
  <c r="T11" i="99"/>
  <c r="U45" i="102" s="1"/>
  <c r="S11" i="99"/>
  <c r="T45" i="102" s="1"/>
  <c r="R11" i="99"/>
  <c r="Q11" i="99"/>
  <c r="P11" i="99"/>
  <c r="O11" i="99"/>
  <c r="L11" i="99"/>
  <c r="AG10" i="99"/>
  <c r="AF10" i="99"/>
  <c r="AE10" i="99"/>
  <c r="AD10" i="99"/>
  <c r="AA10" i="99"/>
  <c r="AB10" i="99" s="1"/>
  <c r="T10" i="99"/>
  <c r="U44" i="102" s="1"/>
  <c r="S10" i="99"/>
  <c r="T44" i="102" s="1"/>
  <c r="R10" i="99"/>
  <c r="Q10" i="99"/>
  <c r="P10" i="99"/>
  <c r="O10" i="99"/>
  <c r="L10" i="99"/>
  <c r="N44" i="102" s="1"/>
  <c r="K10" i="99"/>
  <c r="J10" i="99"/>
  <c r="K44" i="102" s="1"/>
  <c r="I10" i="99"/>
  <c r="J44" i="102" s="1"/>
  <c r="G5" i="98"/>
  <c r="L3" i="98"/>
  <c r="K3" i="98"/>
  <c r="J3" i="98"/>
  <c r="I3" i="98"/>
  <c r="I5" i="98" s="1"/>
  <c r="H3" i="98"/>
  <c r="H4" i="98" s="1"/>
  <c r="G3" i="98"/>
  <c r="E16" i="101"/>
  <c r="E21" i="100"/>
  <c r="N68" i="102"/>
  <c r="N65" i="102"/>
  <c r="E26" i="99"/>
  <c r="N54" i="102"/>
  <c r="R31" i="98"/>
  <c r="G31" i="98"/>
  <c r="G30" i="98"/>
  <c r="U31" i="98"/>
  <c r="T31" i="98"/>
  <c r="S31" i="98"/>
  <c r="Q31" i="98"/>
  <c r="P31" i="98"/>
  <c r="O31" i="98"/>
  <c r="N31" i="98"/>
  <c r="M31" i="98"/>
  <c r="L31" i="98"/>
  <c r="K31" i="98"/>
  <c r="J31" i="98"/>
  <c r="I31" i="98"/>
  <c r="H31" i="98"/>
  <c r="U30" i="98"/>
  <c r="T30" i="98"/>
  <c r="S30" i="98"/>
  <c r="Q30" i="98"/>
  <c r="P30" i="98"/>
  <c r="O30" i="98"/>
  <c r="N30" i="98"/>
  <c r="M30" i="98"/>
  <c r="L30" i="98"/>
  <c r="K30" i="98"/>
  <c r="J30" i="98"/>
  <c r="I30" i="98"/>
  <c r="H30" i="98"/>
  <c r="U29" i="98"/>
  <c r="T29" i="98"/>
  <c r="S29" i="98"/>
  <c r="R29" i="98"/>
  <c r="Q29" i="98"/>
  <c r="P29" i="98"/>
  <c r="O29" i="98"/>
  <c r="N29" i="98"/>
  <c r="M29" i="98"/>
  <c r="L29" i="98"/>
  <c r="K29" i="98"/>
  <c r="J29" i="98"/>
  <c r="I29" i="98"/>
  <c r="H29" i="98"/>
  <c r="G29" i="98"/>
  <c r="R30" i="98"/>
  <c r="D15" i="94"/>
  <c r="I12" i="94"/>
  <c r="H12" i="94"/>
  <c r="G12" i="94"/>
  <c r="F12" i="94"/>
  <c r="I10" i="94"/>
  <c r="H10" i="94"/>
  <c r="G10" i="94"/>
  <c r="F10" i="94"/>
  <c r="S9" i="94"/>
  <c r="Q9" i="94"/>
  <c r="I7" i="94"/>
  <c r="K14" i="101" s="1"/>
  <c r="L73" i="102" s="1"/>
  <c r="H7" i="94"/>
  <c r="G7" i="94"/>
  <c r="I14" i="101" s="1"/>
  <c r="J73" i="102" s="1"/>
  <c r="F7" i="94"/>
  <c r="D15" i="93"/>
  <c r="Z13" i="101" s="1"/>
  <c r="AA72" i="102" s="1"/>
  <c r="I12" i="93"/>
  <c r="H12" i="93"/>
  <c r="AF13" i="101" s="1"/>
  <c r="AG72" i="102" s="1"/>
  <c r="X79" i="104" s="1"/>
  <c r="AB79" i="104" s="1"/>
  <c r="AP79" i="104" s="1"/>
  <c r="AV79" i="104" s="1"/>
  <c r="G12" i="93"/>
  <c r="AE13" i="101" s="1"/>
  <c r="AF72" i="102" s="1"/>
  <c r="W79" i="104" s="1"/>
  <c r="AA79" i="104" s="1"/>
  <c r="AO79" i="104" s="1"/>
  <c r="AU79" i="104" s="1"/>
  <c r="F12" i="93"/>
  <c r="I10" i="93"/>
  <c r="H10" i="93"/>
  <c r="G10" i="93"/>
  <c r="F10" i="93"/>
  <c r="S9" i="93"/>
  <c r="U13" i="101" s="1"/>
  <c r="V72" i="102" s="1"/>
  <c r="Q9" i="93"/>
  <c r="I7" i="93"/>
  <c r="K13" i="101" s="1"/>
  <c r="L72" i="102" s="1"/>
  <c r="H7" i="93"/>
  <c r="J13" i="101" s="1"/>
  <c r="K72" i="102" s="1"/>
  <c r="G7" i="93"/>
  <c r="F7" i="93"/>
  <c r="D15" i="92"/>
  <c r="I12" i="92"/>
  <c r="AG12" i="101" s="1"/>
  <c r="AH71" i="102" s="1"/>
  <c r="Y78" i="104" s="1"/>
  <c r="AC78" i="104" s="1"/>
  <c r="AQ78" i="104" s="1"/>
  <c r="AW78" i="104" s="1"/>
  <c r="H12" i="92"/>
  <c r="AF12" i="101" s="1"/>
  <c r="AG71" i="102" s="1"/>
  <c r="X78" i="104" s="1"/>
  <c r="AB78" i="104" s="1"/>
  <c r="AP78" i="104" s="1"/>
  <c r="AV78" i="104" s="1"/>
  <c r="G12" i="92"/>
  <c r="AE12" i="101" s="1"/>
  <c r="AF71" i="102" s="1"/>
  <c r="W78" i="104" s="1"/>
  <c r="AA78" i="104" s="1"/>
  <c r="AO78" i="104" s="1"/>
  <c r="AU78" i="104" s="1"/>
  <c r="F12" i="92"/>
  <c r="I10" i="92"/>
  <c r="H10" i="92"/>
  <c r="G10" i="92"/>
  <c r="F10" i="92"/>
  <c r="S9" i="92"/>
  <c r="Q9" i="92"/>
  <c r="I7" i="92"/>
  <c r="K12" i="101" s="1"/>
  <c r="L71" i="102" s="1"/>
  <c r="H7" i="92"/>
  <c r="G7" i="92"/>
  <c r="I12" i="101" s="1"/>
  <c r="J71" i="102" s="1"/>
  <c r="F7" i="92"/>
  <c r="D15" i="91"/>
  <c r="Z11" i="101" s="1"/>
  <c r="AA70" i="102" s="1"/>
  <c r="I12" i="91"/>
  <c r="AG11" i="101" s="1"/>
  <c r="AH70" i="102" s="1"/>
  <c r="H12" i="91"/>
  <c r="AF11" i="101" s="1"/>
  <c r="AG70" i="102" s="1"/>
  <c r="G12" i="91"/>
  <c r="F12" i="91"/>
  <c r="I10" i="91"/>
  <c r="H10" i="91"/>
  <c r="G10" i="91"/>
  <c r="F10" i="91"/>
  <c r="S9" i="91"/>
  <c r="V11" i="101" s="1"/>
  <c r="W70" i="102" s="1"/>
  <c r="Q9" i="91"/>
  <c r="I7" i="91"/>
  <c r="K11" i="101" s="1"/>
  <c r="L70" i="102" s="1"/>
  <c r="H7" i="91"/>
  <c r="J11" i="101" s="1"/>
  <c r="K70" i="102" s="1"/>
  <c r="G7" i="91"/>
  <c r="I11" i="101" s="1"/>
  <c r="J70" i="102" s="1"/>
  <c r="F7" i="91"/>
  <c r="D15" i="90"/>
  <c r="Z10" i="101" s="1"/>
  <c r="AA69" i="102" s="1"/>
  <c r="I12" i="90"/>
  <c r="AG10" i="101" s="1"/>
  <c r="AH69" i="102" s="1"/>
  <c r="H12" i="90"/>
  <c r="G12" i="90"/>
  <c r="AE10" i="101" s="1"/>
  <c r="AF69" i="102" s="1"/>
  <c r="F12" i="90"/>
  <c r="I10" i="90"/>
  <c r="H10" i="90"/>
  <c r="G10" i="90"/>
  <c r="F10" i="90"/>
  <c r="S9" i="90"/>
  <c r="Q9" i="90"/>
  <c r="I7" i="90"/>
  <c r="H7" i="90"/>
  <c r="J10" i="101" s="1"/>
  <c r="K69" i="102" s="1"/>
  <c r="G7" i="90"/>
  <c r="F7" i="90"/>
  <c r="H10" i="101" s="1"/>
  <c r="I69" i="102" s="1"/>
  <c r="D15" i="89"/>
  <c r="Z19" i="100" s="1"/>
  <c r="AA68" i="102" s="1"/>
  <c r="I12" i="89"/>
  <c r="H12" i="89"/>
  <c r="G12" i="89"/>
  <c r="AE19" i="100" s="1"/>
  <c r="AF68" i="102" s="1"/>
  <c r="F12" i="89"/>
  <c r="AD19" i="100" s="1"/>
  <c r="AE68" i="102" s="1"/>
  <c r="I10" i="89"/>
  <c r="H10" i="89"/>
  <c r="G10" i="89"/>
  <c r="F10" i="89"/>
  <c r="S9" i="89"/>
  <c r="Q9" i="89"/>
  <c r="W19" i="100" s="1"/>
  <c r="X68" i="102" s="1"/>
  <c r="I7" i="89"/>
  <c r="H7" i="89"/>
  <c r="G7" i="89"/>
  <c r="D7" i="89" s="1"/>
  <c r="E7" i="89" s="1"/>
  <c r="F7" i="89"/>
  <c r="D15" i="88"/>
  <c r="Z18" i="100" s="1"/>
  <c r="AA67" i="102" s="1"/>
  <c r="I12" i="88"/>
  <c r="H12" i="88"/>
  <c r="G12" i="88"/>
  <c r="AE18" i="100" s="1"/>
  <c r="AF67" i="102" s="1"/>
  <c r="F12" i="88"/>
  <c r="I10" i="88"/>
  <c r="H10" i="88"/>
  <c r="G10" i="88"/>
  <c r="F10" i="88"/>
  <c r="S9" i="88"/>
  <c r="Y18" i="100" s="1"/>
  <c r="Z67" i="102" s="1"/>
  <c r="Q9" i="88"/>
  <c r="I7" i="88"/>
  <c r="H7" i="88"/>
  <c r="G7" i="88"/>
  <c r="F7" i="88"/>
  <c r="D15" i="87"/>
  <c r="Z17" i="100" s="1"/>
  <c r="AA66" i="102" s="1"/>
  <c r="I12" i="87"/>
  <c r="AG17" i="100" s="1"/>
  <c r="AH66" i="102" s="1"/>
  <c r="Y73" i="104" s="1"/>
  <c r="AC73" i="104" s="1"/>
  <c r="H12" i="87"/>
  <c r="AF17" i="100" s="1"/>
  <c r="AG66" i="102" s="1"/>
  <c r="G12" i="87"/>
  <c r="AE17" i="100" s="1"/>
  <c r="AF66" i="102" s="1"/>
  <c r="F12" i="87"/>
  <c r="I10" i="87"/>
  <c r="H10" i="87"/>
  <c r="G10" i="87"/>
  <c r="F10" i="87"/>
  <c r="S9" i="87"/>
  <c r="Q9" i="87"/>
  <c r="I7" i="87"/>
  <c r="H7" i="87"/>
  <c r="J17" i="100" s="1"/>
  <c r="K66" i="102" s="1"/>
  <c r="G7" i="87"/>
  <c r="I17" i="100" s="1"/>
  <c r="J66" i="102" s="1"/>
  <c r="F7" i="87"/>
  <c r="D15" i="86"/>
  <c r="Z16" i="100" s="1"/>
  <c r="AA65" i="102" s="1"/>
  <c r="I12" i="86"/>
  <c r="AG16" i="100" s="1"/>
  <c r="AH65" i="102" s="1"/>
  <c r="H12" i="86"/>
  <c r="AF16" i="100" s="1"/>
  <c r="AG65" i="102" s="1"/>
  <c r="G12" i="86"/>
  <c r="I10" i="86"/>
  <c r="H10" i="86"/>
  <c r="G10" i="86"/>
  <c r="F10" i="86"/>
  <c r="S9" i="86"/>
  <c r="Q9" i="86"/>
  <c r="Y16" i="100" s="1"/>
  <c r="Z65" i="102" s="1"/>
  <c r="I7" i="86"/>
  <c r="H7" i="86"/>
  <c r="J16" i="100" s="1"/>
  <c r="K65" i="102" s="1"/>
  <c r="G7" i="86"/>
  <c r="I16" i="100" s="1"/>
  <c r="J65" i="102" s="1"/>
  <c r="F7" i="86"/>
  <c r="D15" i="85"/>
  <c r="Z15" i="100" s="1"/>
  <c r="AA64" i="102" s="1"/>
  <c r="I12" i="85"/>
  <c r="H12" i="85"/>
  <c r="AF15" i="100" s="1"/>
  <c r="AG64" i="102" s="1"/>
  <c r="G12" i="85"/>
  <c r="F12" i="85"/>
  <c r="I10" i="85"/>
  <c r="H10" i="85"/>
  <c r="G10" i="85"/>
  <c r="F10" i="85"/>
  <c r="S9" i="85"/>
  <c r="Q9" i="85"/>
  <c r="I7" i="85"/>
  <c r="H7" i="85"/>
  <c r="J15" i="100" s="1"/>
  <c r="K64" i="102" s="1"/>
  <c r="G7" i="85"/>
  <c r="F7" i="85"/>
  <c r="D15" i="84"/>
  <c r="Z14" i="100" s="1"/>
  <c r="AA63" i="102" s="1"/>
  <c r="I12" i="84"/>
  <c r="H12" i="84"/>
  <c r="AF14" i="100" s="1"/>
  <c r="AG63" i="102" s="1"/>
  <c r="X70" i="104" s="1"/>
  <c r="AB70" i="104" s="1"/>
  <c r="AP70" i="104" s="1"/>
  <c r="AV70" i="104" s="1"/>
  <c r="G12" i="84"/>
  <c r="AE14" i="100" s="1"/>
  <c r="AF63" i="102" s="1"/>
  <c r="W70" i="104" s="1"/>
  <c r="AA70" i="104" s="1"/>
  <c r="AO70" i="104" s="1"/>
  <c r="AU70" i="104" s="1"/>
  <c r="F12" i="84"/>
  <c r="I10" i="84"/>
  <c r="H10" i="84"/>
  <c r="G10" i="84"/>
  <c r="F10" i="84"/>
  <c r="S9" i="84"/>
  <c r="Q9" i="84"/>
  <c r="W14" i="100" s="1"/>
  <c r="X63" i="102" s="1"/>
  <c r="I7" i="84"/>
  <c r="H7" i="84"/>
  <c r="J14" i="100" s="1"/>
  <c r="K63" i="102" s="1"/>
  <c r="G7" i="84"/>
  <c r="F7" i="84"/>
  <c r="H14" i="100" s="1"/>
  <c r="I63" i="102" s="1"/>
  <c r="D15" i="83"/>
  <c r="Z13" i="100" s="1"/>
  <c r="AA62" i="102" s="1"/>
  <c r="I12" i="83"/>
  <c r="H12" i="83"/>
  <c r="AF13" i="100" s="1"/>
  <c r="AG62" i="102" s="1"/>
  <c r="G12" i="83"/>
  <c r="AE13" i="100" s="1"/>
  <c r="AF62" i="102" s="1"/>
  <c r="F12" i="83"/>
  <c r="I10" i="83"/>
  <c r="H10" i="83"/>
  <c r="G10" i="83"/>
  <c r="F10" i="83"/>
  <c r="S9" i="83"/>
  <c r="Q9" i="83"/>
  <c r="I7" i="83"/>
  <c r="H7" i="83"/>
  <c r="G7" i="83"/>
  <c r="F7" i="83"/>
  <c r="D15" i="82"/>
  <c r="I12" i="82"/>
  <c r="H12" i="82"/>
  <c r="G12" i="82"/>
  <c r="F12" i="82"/>
  <c r="I10" i="82"/>
  <c r="H10" i="82"/>
  <c r="G10" i="82"/>
  <c r="F10" i="82"/>
  <c r="S9" i="82"/>
  <c r="Q9" i="82"/>
  <c r="I7" i="82"/>
  <c r="K12" i="100" s="1"/>
  <c r="L61" i="102" s="1"/>
  <c r="H7" i="82"/>
  <c r="G7" i="82"/>
  <c r="I12" i="100" s="1"/>
  <c r="J61" i="102" s="1"/>
  <c r="F7" i="82"/>
  <c r="H12" i="100" s="1"/>
  <c r="I61" i="102" s="1"/>
  <c r="D15" i="81"/>
  <c r="Z11" i="100" s="1"/>
  <c r="AA60" i="102" s="1"/>
  <c r="I12" i="81"/>
  <c r="H12" i="81"/>
  <c r="AF11" i="100" s="1"/>
  <c r="AG60" i="102" s="1"/>
  <c r="G12" i="81"/>
  <c r="AE11" i="100" s="1"/>
  <c r="AF60" i="102" s="1"/>
  <c r="F12" i="81"/>
  <c r="D12" i="81" s="1"/>
  <c r="E12" i="81" s="1"/>
  <c r="I10" i="81"/>
  <c r="H10" i="81"/>
  <c r="G10" i="81"/>
  <c r="F10" i="81"/>
  <c r="S9" i="81"/>
  <c r="V11" i="100" s="1"/>
  <c r="W60" i="102" s="1"/>
  <c r="Q9" i="81"/>
  <c r="X11" i="100" s="1"/>
  <c r="Y60" i="102" s="1"/>
  <c r="I7" i="81"/>
  <c r="H7" i="81"/>
  <c r="J11" i="100" s="1"/>
  <c r="K60" i="102" s="1"/>
  <c r="G7" i="81"/>
  <c r="F7" i="81"/>
  <c r="D15" i="80"/>
  <c r="Z10" i="100" s="1"/>
  <c r="AA59" i="102" s="1"/>
  <c r="I12" i="80"/>
  <c r="H12" i="80"/>
  <c r="AF10" i="100" s="1"/>
  <c r="AG59" i="102" s="1"/>
  <c r="G12" i="80"/>
  <c r="AE10" i="100" s="1"/>
  <c r="AF59" i="102" s="1"/>
  <c r="F12" i="80"/>
  <c r="I10" i="80"/>
  <c r="H10" i="80"/>
  <c r="G10" i="80"/>
  <c r="F10" i="80"/>
  <c r="S9" i="80"/>
  <c r="Q9" i="80"/>
  <c r="I7" i="80"/>
  <c r="H7" i="80"/>
  <c r="J10" i="100" s="1"/>
  <c r="K59" i="102" s="1"/>
  <c r="G7" i="80"/>
  <c r="I10" i="100" s="1"/>
  <c r="J59" i="102" s="1"/>
  <c r="F7" i="80"/>
  <c r="H10" i="100" s="1"/>
  <c r="I59" i="102" s="1"/>
  <c r="D15" i="79"/>
  <c r="Z24" i="99" s="1"/>
  <c r="I12" i="79"/>
  <c r="H12" i="79"/>
  <c r="G12" i="79"/>
  <c r="AE24" i="99" s="1"/>
  <c r="AF58" i="102" s="1"/>
  <c r="W65" i="104" s="1"/>
  <c r="AA65" i="104" s="1"/>
  <c r="AO65" i="104" s="1"/>
  <c r="AU65" i="104" s="1"/>
  <c r="F12" i="79"/>
  <c r="AD24" i="99" s="1"/>
  <c r="I10" i="79"/>
  <c r="H10" i="79"/>
  <c r="G10" i="79"/>
  <c r="F10" i="79"/>
  <c r="S9" i="79"/>
  <c r="Q9" i="79"/>
  <c r="I7" i="79"/>
  <c r="H7" i="79"/>
  <c r="G7" i="79"/>
  <c r="F7" i="79"/>
  <c r="D15" i="78"/>
  <c r="I12" i="78"/>
  <c r="H12" i="78"/>
  <c r="AF23" i="99" s="1"/>
  <c r="G12" i="78"/>
  <c r="AE23" i="99" s="1"/>
  <c r="F12" i="78"/>
  <c r="I10" i="78"/>
  <c r="H10" i="78"/>
  <c r="G10" i="78"/>
  <c r="F10" i="78"/>
  <c r="S9" i="78"/>
  <c r="Q9" i="78"/>
  <c r="I7" i="78"/>
  <c r="H7" i="78"/>
  <c r="G7" i="78"/>
  <c r="F7" i="78"/>
  <c r="D15" i="77"/>
  <c r="I12" i="77"/>
  <c r="AG22" i="99" s="1"/>
  <c r="AH56" i="102" s="1"/>
  <c r="Y63" i="104" s="1"/>
  <c r="AC63" i="104" s="1"/>
  <c r="H12" i="77"/>
  <c r="AG58" i="102" s="1"/>
  <c r="G12" i="77"/>
  <c r="AE22" i="99" s="1"/>
  <c r="AF56" i="102" s="1"/>
  <c r="F12" i="77"/>
  <c r="I10" i="77"/>
  <c r="H10" i="77"/>
  <c r="G10" i="77"/>
  <c r="F10" i="77"/>
  <c r="S9" i="77"/>
  <c r="Q9" i="77"/>
  <c r="Z58" i="102" s="1"/>
  <c r="I7" i="77"/>
  <c r="H7" i="77"/>
  <c r="K58" i="102" s="1"/>
  <c r="G7" i="77"/>
  <c r="F7" i="77"/>
  <c r="D15" i="76"/>
  <c r="AA57" i="102" s="1"/>
  <c r="I12" i="76"/>
  <c r="AG21" i="99" s="1"/>
  <c r="AH55" i="102" s="1"/>
  <c r="Y62" i="104" s="1"/>
  <c r="AC62" i="104" s="1"/>
  <c r="H12" i="76"/>
  <c r="AF21" i="99" s="1"/>
  <c r="AG55" i="102" s="1"/>
  <c r="G12" i="76"/>
  <c r="AE21" i="99" s="1"/>
  <c r="AF55" i="102" s="1"/>
  <c r="F12" i="76"/>
  <c r="I10" i="76"/>
  <c r="H10" i="76"/>
  <c r="G10" i="76"/>
  <c r="F10" i="76"/>
  <c r="S9" i="76"/>
  <c r="Q9" i="76"/>
  <c r="I7" i="76"/>
  <c r="H7" i="76"/>
  <c r="G7" i="76"/>
  <c r="J57" i="102" s="1"/>
  <c r="F7" i="76"/>
  <c r="D15" i="75"/>
  <c r="Z20" i="99" s="1"/>
  <c r="AA54" i="102" s="1"/>
  <c r="I12" i="75"/>
  <c r="AG20" i="99" s="1"/>
  <c r="AH54" i="102" s="1"/>
  <c r="Y61" i="104" s="1"/>
  <c r="AC61" i="104" s="1"/>
  <c r="AQ61" i="104" s="1"/>
  <c r="AW61" i="104" s="1"/>
  <c r="H12" i="75"/>
  <c r="AF20" i="99" s="1"/>
  <c r="AG54" i="102" s="1"/>
  <c r="X61" i="104" s="1"/>
  <c r="AB61" i="104" s="1"/>
  <c r="G12" i="75"/>
  <c r="AE20" i="99" s="1"/>
  <c r="AF54" i="102" s="1"/>
  <c r="F12" i="75"/>
  <c r="I10" i="75"/>
  <c r="H10" i="75"/>
  <c r="G10" i="75"/>
  <c r="F10" i="75"/>
  <c r="S9" i="75"/>
  <c r="Q9" i="75"/>
  <c r="I7" i="75"/>
  <c r="H7" i="75"/>
  <c r="G7" i="75"/>
  <c r="F7" i="75"/>
  <c r="D15" i="74"/>
  <c r="Z19" i="99" s="1"/>
  <c r="AA53" i="102" s="1"/>
  <c r="I12" i="74"/>
  <c r="AG19" i="99" s="1"/>
  <c r="AH53" i="102" s="1"/>
  <c r="H12" i="74"/>
  <c r="AF19" i="99" s="1"/>
  <c r="AG53" i="102" s="1"/>
  <c r="G12" i="74"/>
  <c r="F12" i="74"/>
  <c r="I10" i="74"/>
  <c r="H10" i="74"/>
  <c r="G10" i="74"/>
  <c r="F10" i="74"/>
  <c r="S9" i="74"/>
  <c r="Q9" i="74"/>
  <c r="I7" i="74"/>
  <c r="H7" i="74"/>
  <c r="G7" i="74"/>
  <c r="F7" i="74"/>
  <c r="D15" i="73"/>
  <c r="Z18" i="99" s="1"/>
  <c r="AA52" i="102" s="1"/>
  <c r="I12" i="73"/>
  <c r="AG18" i="99" s="1"/>
  <c r="AH52" i="102" s="1"/>
  <c r="Y59" i="104" s="1"/>
  <c r="AC59" i="104" s="1"/>
  <c r="AQ59" i="104" s="1"/>
  <c r="AW59" i="104" s="1"/>
  <c r="H12" i="73"/>
  <c r="AF18" i="99" s="1"/>
  <c r="AG52" i="102" s="1"/>
  <c r="X59" i="104" s="1"/>
  <c r="AB59" i="104" s="1"/>
  <c r="G12" i="73"/>
  <c r="AE18" i="99" s="1"/>
  <c r="AF52" i="102" s="1"/>
  <c r="F12" i="73"/>
  <c r="I10" i="73"/>
  <c r="H10" i="73"/>
  <c r="G10" i="73"/>
  <c r="F10" i="73"/>
  <c r="S9" i="73"/>
  <c r="Q9" i="73"/>
  <c r="I7" i="73"/>
  <c r="H7" i="73"/>
  <c r="G7" i="73"/>
  <c r="F7" i="73"/>
  <c r="H18" i="99" s="1"/>
  <c r="I52" i="102" s="1"/>
  <c r="D15" i="72"/>
  <c r="I12" i="72"/>
  <c r="AG17" i="99" s="1"/>
  <c r="AH51" i="102" s="1"/>
  <c r="Y58" i="104" s="1"/>
  <c r="AC58" i="104" s="1"/>
  <c r="AQ58" i="104" s="1"/>
  <c r="AW58" i="104" s="1"/>
  <c r="H12" i="72"/>
  <c r="AF17" i="99" s="1"/>
  <c r="AG51" i="102" s="1"/>
  <c r="X58" i="104" s="1"/>
  <c r="AB58" i="104" s="1"/>
  <c r="AP58" i="104" s="1"/>
  <c r="AV58" i="104" s="1"/>
  <c r="G12" i="72"/>
  <c r="AE17" i="99" s="1"/>
  <c r="AF51" i="102" s="1"/>
  <c r="W58" i="104" s="1"/>
  <c r="AA58" i="104" s="1"/>
  <c r="AO58" i="104" s="1"/>
  <c r="AU58" i="104" s="1"/>
  <c r="F12" i="72"/>
  <c r="I10" i="72"/>
  <c r="H10" i="72"/>
  <c r="G10" i="72"/>
  <c r="F10" i="72"/>
  <c r="S9" i="72"/>
  <c r="Q9" i="72"/>
  <c r="I7" i="72"/>
  <c r="H7" i="72"/>
  <c r="J17" i="99" s="1"/>
  <c r="K51" i="102" s="1"/>
  <c r="G7" i="72"/>
  <c r="I17" i="99" s="1"/>
  <c r="J51" i="102" s="1"/>
  <c r="F7" i="72"/>
  <c r="H17" i="99" s="1"/>
  <c r="I51" i="102" s="1"/>
  <c r="D15" i="71"/>
  <c r="Z16" i="99" s="1"/>
  <c r="AA50" i="102" s="1"/>
  <c r="I12" i="71"/>
  <c r="AG16" i="99" s="1"/>
  <c r="AH50" i="102" s="1"/>
  <c r="H12" i="71"/>
  <c r="AF16" i="99" s="1"/>
  <c r="AG50" i="102" s="1"/>
  <c r="G12" i="71"/>
  <c r="AE16" i="99" s="1"/>
  <c r="AF50" i="102" s="1"/>
  <c r="F12" i="71"/>
  <c r="I10" i="71"/>
  <c r="H10" i="71"/>
  <c r="G10" i="71"/>
  <c r="F10" i="71"/>
  <c r="S9" i="71"/>
  <c r="Q9" i="71"/>
  <c r="I7" i="71"/>
  <c r="K16" i="99" s="1"/>
  <c r="L50" i="102" s="1"/>
  <c r="H7" i="71"/>
  <c r="J16" i="99" s="1"/>
  <c r="K50" i="102" s="1"/>
  <c r="G7" i="71"/>
  <c r="F7" i="71"/>
  <c r="H16" i="99" s="1"/>
  <c r="I50" i="102" s="1"/>
  <c r="D15" i="70"/>
  <c r="Z15" i="99" s="1"/>
  <c r="AA49" i="102" s="1"/>
  <c r="I12" i="70"/>
  <c r="H12" i="70"/>
  <c r="G12" i="70"/>
  <c r="F12" i="70"/>
  <c r="D12" i="70" s="1"/>
  <c r="E12" i="70" s="1"/>
  <c r="I10" i="70"/>
  <c r="H10" i="70"/>
  <c r="G10" i="70"/>
  <c r="F10" i="70"/>
  <c r="S9" i="70"/>
  <c r="Q9" i="70"/>
  <c r="I7" i="70"/>
  <c r="H7" i="70"/>
  <c r="J15" i="99" s="1"/>
  <c r="K49" i="102" s="1"/>
  <c r="G7" i="70"/>
  <c r="F7" i="70"/>
  <c r="D15" i="69"/>
  <c r="Z14" i="99" s="1"/>
  <c r="AA48" i="102" s="1"/>
  <c r="I12" i="69"/>
  <c r="H12" i="69"/>
  <c r="AF14" i="99" s="1"/>
  <c r="AG48" i="102" s="1"/>
  <c r="G12" i="69"/>
  <c r="AE14" i="99" s="1"/>
  <c r="AF48" i="102" s="1"/>
  <c r="F12" i="69"/>
  <c r="I10" i="69"/>
  <c r="H10" i="69"/>
  <c r="G10" i="69"/>
  <c r="F10" i="69"/>
  <c r="S9" i="69"/>
  <c r="Q9" i="69"/>
  <c r="V14" i="99" s="1"/>
  <c r="W48" i="102" s="1"/>
  <c r="I7" i="69"/>
  <c r="H7" i="69"/>
  <c r="D7" i="69" s="1"/>
  <c r="E7" i="69" s="1"/>
  <c r="G7" i="69"/>
  <c r="I14" i="99" s="1"/>
  <c r="J48" i="102" s="1"/>
  <c r="F7" i="69"/>
  <c r="H14" i="99" s="1"/>
  <c r="I48" i="102" s="1"/>
  <c r="F14" i="99"/>
  <c r="G14" i="99" s="1"/>
  <c r="D15" i="68"/>
  <c r="Z13" i="99" s="1"/>
  <c r="AA47" i="102" s="1"/>
  <c r="I12" i="68"/>
  <c r="H12" i="68"/>
  <c r="AF13" i="99" s="1"/>
  <c r="AG47" i="102" s="1"/>
  <c r="G12" i="68"/>
  <c r="D12" i="68" s="1"/>
  <c r="E12" i="68" s="1"/>
  <c r="F12" i="68"/>
  <c r="AD13" i="99" s="1"/>
  <c r="AE47" i="102" s="1"/>
  <c r="I10" i="68"/>
  <c r="H10" i="68"/>
  <c r="G10" i="68"/>
  <c r="F10" i="68"/>
  <c r="S9" i="68"/>
  <c r="Y13" i="99" s="1"/>
  <c r="Z47" i="102" s="1"/>
  <c r="Q9" i="68"/>
  <c r="I7" i="68"/>
  <c r="H7" i="68"/>
  <c r="G7" i="68"/>
  <c r="I13" i="99" s="1"/>
  <c r="J47" i="102" s="1"/>
  <c r="F7" i="68"/>
  <c r="D15" i="67"/>
  <c r="Z12" i="99" s="1"/>
  <c r="AA46" i="102" s="1"/>
  <c r="I12" i="67"/>
  <c r="AG12" i="99" s="1"/>
  <c r="AH46" i="102" s="1"/>
  <c r="H12" i="67"/>
  <c r="AF12" i="99" s="1"/>
  <c r="AG46" i="102" s="1"/>
  <c r="G12" i="67"/>
  <c r="AE12" i="99" s="1"/>
  <c r="AF46" i="102" s="1"/>
  <c r="F12" i="67"/>
  <c r="I10" i="67"/>
  <c r="R12" i="99" s="1"/>
  <c r="S46" i="102" s="1"/>
  <c r="H10" i="67"/>
  <c r="Q12" i="99" s="1"/>
  <c r="R46" i="102" s="1"/>
  <c r="G10" i="67"/>
  <c r="P12" i="99" s="1"/>
  <c r="Q46" i="102" s="1"/>
  <c r="F10" i="67"/>
  <c r="O12" i="99" s="1"/>
  <c r="P46" i="102" s="1"/>
  <c r="S9" i="67"/>
  <c r="Q9" i="67"/>
  <c r="I7" i="67"/>
  <c r="H7" i="67"/>
  <c r="J12" i="99" s="1"/>
  <c r="K46" i="102" s="1"/>
  <c r="G7" i="67"/>
  <c r="I12" i="99" s="1"/>
  <c r="J46" i="102" s="1"/>
  <c r="F7" i="67"/>
  <c r="D15" i="66"/>
  <c r="I12" i="66"/>
  <c r="H12" i="66"/>
  <c r="G12" i="66"/>
  <c r="F12" i="66"/>
  <c r="I10" i="66"/>
  <c r="H10" i="66"/>
  <c r="G10" i="66"/>
  <c r="F10" i="66"/>
  <c r="S9" i="66"/>
  <c r="Q9" i="66"/>
  <c r="I7" i="66"/>
  <c r="K11" i="99" s="1"/>
  <c r="L45" i="102" s="1"/>
  <c r="H7" i="66"/>
  <c r="J11" i="99" s="1"/>
  <c r="K45" i="102" s="1"/>
  <c r="G7" i="66"/>
  <c r="I11" i="99" s="1"/>
  <c r="J45" i="102" s="1"/>
  <c r="F7" i="66"/>
  <c r="D15" i="65"/>
  <c r="Z10" i="99" s="1"/>
  <c r="AA44" i="102" s="1"/>
  <c r="I12" i="65"/>
  <c r="H12" i="65"/>
  <c r="G12" i="65"/>
  <c r="F12" i="65"/>
  <c r="I10" i="65"/>
  <c r="H10" i="65"/>
  <c r="G10" i="65"/>
  <c r="F10" i="65"/>
  <c r="S9" i="65"/>
  <c r="Q9" i="65"/>
  <c r="I7" i="65"/>
  <c r="H7" i="65"/>
  <c r="G7" i="65"/>
  <c r="F7" i="65"/>
  <c r="H10" i="99" s="1"/>
  <c r="I44" i="102" s="1"/>
  <c r="AQ73" i="104" l="1"/>
  <c r="AD73" i="104"/>
  <c r="AP59" i="104"/>
  <c r="AD59" i="104"/>
  <c r="AQ62" i="104"/>
  <c r="AD62" i="104"/>
  <c r="D12" i="93"/>
  <c r="E12" i="93" s="1"/>
  <c r="V79" i="104"/>
  <c r="Z79" i="104" s="1"/>
  <c r="AA13" i="101"/>
  <c r="D12" i="92"/>
  <c r="E12" i="92" s="1"/>
  <c r="AD12" i="101"/>
  <c r="AE71" i="102" s="1"/>
  <c r="AT71" i="102" s="1"/>
  <c r="D12" i="75"/>
  <c r="E12" i="75" s="1"/>
  <c r="D12" i="84"/>
  <c r="AD14" i="100"/>
  <c r="AE63" i="102" s="1"/>
  <c r="D12" i="72"/>
  <c r="V58" i="104"/>
  <c r="Z58" i="104" s="1"/>
  <c r="AD23" i="99"/>
  <c r="D12" i="78"/>
  <c r="AQ63" i="104"/>
  <c r="AD63" i="104"/>
  <c r="AP61" i="104"/>
  <c r="AD61" i="104"/>
  <c r="D12" i="67"/>
  <c r="E12" i="67" s="1"/>
  <c r="H12" i="99"/>
  <c r="I46" i="102" s="1"/>
  <c r="D7" i="67"/>
  <c r="E7" i="67" s="1"/>
  <c r="M46" i="102"/>
  <c r="M12" i="99"/>
  <c r="D7" i="78"/>
  <c r="H23" i="99"/>
  <c r="I57" i="102" s="1"/>
  <c r="M53" i="102"/>
  <c r="M19" i="99"/>
  <c r="D12" i="87"/>
  <c r="E12" i="87" s="1"/>
  <c r="AD17" i="100"/>
  <c r="AE66" i="102" s="1"/>
  <c r="AR66" i="102" s="1"/>
  <c r="D12" i="91"/>
  <c r="E12" i="91" s="1"/>
  <c r="AD11" i="101"/>
  <c r="AE70" i="102" s="1"/>
  <c r="AS70" i="102" s="1"/>
  <c r="D12" i="80"/>
  <c r="E12" i="80" s="1"/>
  <c r="AD10" i="100"/>
  <c r="AE59" i="102" s="1"/>
  <c r="AQ59" i="102" s="1"/>
  <c r="AO41" i="102"/>
  <c r="AO11" i="102"/>
  <c r="AO39" i="102"/>
  <c r="AO27" i="102"/>
  <c r="AO34" i="102"/>
  <c r="AS46" i="102"/>
  <c r="AT46" i="102"/>
  <c r="AQ46" i="102"/>
  <c r="AR46" i="102"/>
  <c r="AO32" i="102"/>
  <c r="AQ45" i="102"/>
  <c r="AR45" i="102"/>
  <c r="AS45" i="102"/>
  <c r="AT45" i="102"/>
  <c r="AQ51" i="102"/>
  <c r="AR51" i="102"/>
  <c r="AS51" i="102"/>
  <c r="AT51" i="102"/>
  <c r="AR61" i="102"/>
  <c r="AS61" i="102"/>
  <c r="AT61" i="102"/>
  <c r="AQ61" i="102"/>
  <c r="AO35" i="102"/>
  <c r="AR73" i="102"/>
  <c r="AQ73" i="102"/>
  <c r="AS73" i="102"/>
  <c r="AT73" i="102"/>
  <c r="AO12" i="102"/>
  <c r="AR44" i="102"/>
  <c r="AS44" i="102"/>
  <c r="AT44" i="102"/>
  <c r="AQ44" i="102"/>
  <c r="AS72" i="102"/>
  <c r="AT72" i="102"/>
  <c r="AQ72" i="102"/>
  <c r="AR72" i="102"/>
  <c r="AS71" i="102"/>
  <c r="AQ71" i="102"/>
  <c r="AO28" i="102"/>
  <c r="AR63" i="102"/>
  <c r="AS63" i="102"/>
  <c r="AQ63" i="102"/>
  <c r="AT63" i="102"/>
  <c r="AS68" i="102"/>
  <c r="AT68" i="102"/>
  <c r="D12" i="85"/>
  <c r="E12" i="85" s="1"/>
  <c r="AD15" i="100"/>
  <c r="AE64" i="102" s="1"/>
  <c r="D12" i="88"/>
  <c r="E12" i="88" s="1"/>
  <c r="AD18" i="100"/>
  <c r="AE67" i="102" s="1"/>
  <c r="D12" i="86"/>
  <c r="E12" i="86" s="1"/>
  <c r="AE16" i="100"/>
  <c r="AF65" i="102" s="1"/>
  <c r="AS65" i="102" s="1"/>
  <c r="AO29" i="102"/>
  <c r="AO30" i="102"/>
  <c r="AO40" i="102"/>
  <c r="AO36" i="102"/>
  <c r="AO26" i="102"/>
  <c r="D7" i="79"/>
  <c r="I24" i="99"/>
  <c r="J58" i="102" s="1"/>
  <c r="D12" i="79"/>
  <c r="AA24" i="99" s="1"/>
  <c r="AB24" i="99" s="1"/>
  <c r="AA20" i="99"/>
  <c r="AB20" i="99" s="1"/>
  <c r="AC54" i="102" s="1"/>
  <c r="AE61" i="104" s="1"/>
  <c r="AD20" i="99"/>
  <c r="AE54" i="102" s="1"/>
  <c r="D12" i="83"/>
  <c r="E12" i="83" s="1"/>
  <c r="AD13" i="100"/>
  <c r="AE62" i="102" s="1"/>
  <c r="AD11" i="100"/>
  <c r="AE60" i="102" s="1"/>
  <c r="AA11" i="100"/>
  <c r="AB11" i="100" s="1"/>
  <c r="AC60" i="102" s="1"/>
  <c r="D7" i="81"/>
  <c r="E7" i="81" s="1"/>
  <c r="D12" i="89"/>
  <c r="I19" i="100"/>
  <c r="J68" i="102" s="1"/>
  <c r="AR68" i="102" s="1"/>
  <c r="AG57" i="102"/>
  <c r="X64" i="104" s="1"/>
  <c r="AB64" i="104" s="1"/>
  <c r="AP64" i="104" s="1"/>
  <c r="AV64" i="104" s="1"/>
  <c r="D12" i="77"/>
  <c r="E12" i="77" s="1"/>
  <c r="AE58" i="102"/>
  <c r="AD22" i="99"/>
  <c r="AE56" i="102" s="1"/>
  <c r="AF57" i="102"/>
  <c r="W64" i="104" s="1"/>
  <c r="AA64" i="104" s="1"/>
  <c r="AO64" i="104" s="1"/>
  <c r="AU64" i="104" s="1"/>
  <c r="D12" i="76"/>
  <c r="E12" i="76" s="1"/>
  <c r="AD21" i="99"/>
  <c r="AE55" i="102" s="1"/>
  <c r="AE57" i="102"/>
  <c r="D12" i="73"/>
  <c r="E12" i="73" s="1"/>
  <c r="AD18" i="99"/>
  <c r="AE52" i="102" s="1"/>
  <c r="D12" i="74"/>
  <c r="E12" i="74" s="1"/>
  <c r="AD19" i="99"/>
  <c r="AE53" i="102" s="1"/>
  <c r="AA58" i="102"/>
  <c r="D12" i="71"/>
  <c r="E12" i="71" s="1"/>
  <c r="AD16" i="99"/>
  <c r="AE50" i="102" s="1"/>
  <c r="AA16" i="99"/>
  <c r="AB16" i="99" s="1"/>
  <c r="AC50" i="102" s="1"/>
  <c r="AA15" i="99"/>
  <c r="AB15" i="99" s="1"/>
  <c r="AC49" i="102" s="1"/>
  <c r="D12" i="69"/>
  <c r="E12" i="69" s="1"/>
  <c r="AD14" i="99"/>
  <c r="AE48" i="102" s="1"/>
  <c r="AD15" i="99"/>
  <c r="AE49" i="102" s="1"/>
  <c r="AE13" i="99"/>
  <c r="AF47" i="102" s="1"/>
  <c r="M64" i="102"/>
  <c r="M15" i="100"/>
  <c r="AB44" i="102"/>
  <c r="AN44" i="102" s="1"/>
  <c r="AB45" i="102"/>
  <c r="AN45" i="102" s="1"/>
  <c r="M51" i="102"/>
  <c r="M17" i="99"/>
  <c r="M71" i="102"/>
  <c r="M12" i="101"/>
  <c r="M73" i="102"/>
  <c r="M14" i="101"/>
  <c r="G53" i="102"/>
  <c r="AB73" i="102"/>
  <c r="AN73" i="102" s="1"/>
  <c r="AB61" i="102"/>
  <c r="AN61" i="102" s="1"/>
  <c r="M70" i="102"/>
  <c r="M11" i="101"/>
  <c r="N70" i="102" s="1"/>
  <c r="M11" i="99"/>
  <c r="N45" i="102" s="1"/>
  <c r="M50" i="102"/>
  <c r="M16" i="99"/>
  <c r="N50" i="102" s="1"/>
  <c r="M72" i="102"/>
  <c r="M13" i="101"/>
  <c r="N72" i="102" s="1"/>
  <c r="M61" i="102"/>
  <c r="M12" i="100"/>
  <c r="M69" i="102"/>
  <c r="M10" i="101"/>
  <c r="N59" i="102"/>
  <c r="N60" i="102"/>
  <c r="AO13" i="102"/>
  <c r="AO14" i="102"/>
  <c r="AO15" i="102"/>
  <c r="AO16" i="102"/>
  <c r="AO17" i="102"/>
  <c r="AO18" i="102"/>
  <c r="AO19" i="102"/>
  <c r="AO20" i="102"/>
  <c r="AO21" i="102"/>
  <c r="AO23" i="102"/>
  <c r="AO24" i="102"/>
  <c r="AO25" i="102"/>
  <c r="AO37" i="102"/>
  <c r="AD10" i="101"/>
  <c r="AE69" i="102" s="1"/>
  <c r="N69" i="102"/>
  <c r="N73" i="102"/>
  <c r="H14" i="101"/>
  <c r="I73" i="102" s="1"/>
  <c r="X13" i="101"/>
  <c r="Y72" i="102" s="1"/>
  <c r="Y13" i="101"/>
  <c r="Z72" i="102" s="1"/>
  <c r="V13" i="101"/>
  <c r="W72" i="102" s="1"/>
  <c r="W13" i="101"/>
  <c r="X72" i="102" s="1"/>
  <c r="H13" i="101"/>
  <c r="I72" i="102" s="1"/>
  <c r="H12" i="101"/>
  <c r="I71" i="102" s="1"/>
  <c r="U11" i="101"/>
  <c r="V70" i="102" s="1"/>
  <c r="X11" i="101"/>
  <c r="Y70" i="102" s="1"/>
  <c r="W11" i="101"/>
  <c r="X70" i="102" s="1"/>
  <c r="Y11" i="101"/>
  <c r="Z70" i="102" s="1"/>
  <c r="H11" i="101"/>
  <c r="I70" i="102" s="1"/>
  <c r="X19" i="100"/>
  <c r="Y68" i="102" s="1"/>
  <c r="U19" i="100"/>
  <c r="V68" i="102" s="1"/>
  <c r="Y19" i="100"/>
  <c r="Z68" i="102" s="1"/>
  <c r="V19" i="100"/>
  <c r="W68" i="102" s="1"/>
  <c r="H19" i="100"/>
  <c r="I68" i="102" s="1"/>
  <c r="AQ68" i="102" s="1"/>
  <c r="F19" i="100"/>
  <c r="G19" i="100" s="1"/>
  <c r="Y17" i="100"/>
  <c r="Z66" i="102" s="1"/>
  <c r="V17" i="100"/>
  <c r="W66" i="102" s="1"/>
  <c r="X17" i="100"/>
  <c r="Y66" i="102" s="1"/>
  <c r="W17" i="100"/>
  <c r="X66" i="102" s="1"/>
  <c r="U17" i="100"/>
  <c r="V66" i="102" s="1"/>
  <c r="H17" i="100"/>
  <c r="I66" i="102" s="1"/>
  <c r="X18" i="100"/>
  <c r="Y67" i="102" s="1"/>
  <c r="U18" i="100"/>
  <c r="V67" i="102" s="1"/>
  <c r="V18" i="100"/>
  <c r="W67" i="102" s="1"/>
  <c r="W18" i="100"/>
  <c r="X67" i="102" s="1"/>
  <c r="N67" i="102"/>
  <c r="F18" i="100"/>
  <c r="G18" i="100" s="1"/>
  <c r="M66" i="102"/>
  <c r="X16" i="100"/>
  <c r="Y65" i="102" s="1"/>
  <c r="W16" i="100"/>
  <c r="X65" i="102" s="1"/>
  <c r="U16" i="100"/>
  <c r="V65" i="102" s="1"/>
  <c r="X15" i="100"/>
  <c r="Y64" i="102" s="1"/>
  <c r="Y15" i="100"/>
  <c r="Z64" i="102" s="1"/>
  <c r="U15" i="100"/>
  <c r="V64" i="102" s="1"/>
  <c r="V15" i="100"/>
  <c r="W64" i="102" s="1"/>
  <c r="W15" i="100"/>
  <c r="X64" i="102" s="1"/>
  <c r="N64" i="102"/>
  <c r="H15" i="100"/>
  <c r="I64" i="102" s="1"/>
  <c r="X14" i="100"/>
  <c r="Y63" i="102" s="1"/>
  <c r="U14" i="100"/>
  <c r="V63" i="102" s="1"/>
  <c r="Y14" i="100"/>
  <c r="Z63" i="102" s="1"/>
  <c r="V14" i="100"/>
  <c r="W63" i="102" s="1"/>
  <c r="N62" i="102"/>
  <c r="AO62" i="102" s="1"/>
  <c r="N61" i="102"/>
  <c r="Y11" i="100"/>
  <c r="Z60" i="102" s="1"/>
  <c r="U11" i="100"/>
  <c r="V60" i="102" s="1"/>
  <c r="W11" i="100"/>
  <c r="X60" i="102" s="1"/>
  <c r="F11" i="100"/>
  <c r="G11" i="100" s="1"/>
  <c r="H11" i="100"/>
  <c r="I60" i="102" s="1"/>
  <c r="W10" i="100"/>
  <c r="X59" i="102" s="1"/>
  <c r="X10" i="100"/>
  <c r="Y59" i="102" s="1"/>
  <c r="U10" i="100"/>
  <c r="V59" i="102" s="1"/>
  <c r="Y10" i="100"/>
  <c r="Z59" i="102" s="1"/>
  <c r="V10" i="100"/>
  <c r="W59" i="102" s="1"/>
  <c r="Z22" i="99"/>
  <c r="AA56" i="102" s="1"/>
  <c r="W58" i="102"/>
  <c r="X22" i="99"/>
  <c r="Y56" i="102" s="1"/>
  <c r="U22" i="99"/>
  <c r="V56" i="102" s="1"/>
  <c r="Y22" i="99"/>
  <c r="Z56" i="102" s="1"/>
  <c r="X58" i="102"/>
  <c r="V22" i="99"/>
  <c r="W56" i="102" s="1"/>
  <c r="Y58" i="102"/>
  <c r="W22" i="99"/>
  <c r="X56" i="102" s="1"/>
  <c r="V58" i="102"/>
  <c r="M58" i="102"/>
  <c r="N56" i="102"/>
  <c r="J22" i="99"/>
  <c r="K56" i="102" s="1"/>
  <c r="H22" i="99"/>
  <c r="I56" i="102" s="1"/>
  <c r="I58" i="102"/>
  <c r="W20" i="99"/>
  <c r="X54" i="102" s="1"/>
  <c r="X20" i="99"/>
  <c r="Y54" i="102" s="1"/>
  <c r="U20" i="99"/>
  <c r="V54" i="102" s="1"/>
  <c r="Y20" i="99"/>
  <c r="Z54" i="102" s="1"/>
  <c r="V20" i="99"/>
  <c r="W54" i="102" s="1"/>
  <c r="F20" i="99"/>
  <c r="G20" i="99" s="1"/>
  <c r="H20" i="99"/>
  <c r="I54" i="102" s="1"/>
  <c r="N53" i="102"/>
  <c r="AO53" i="102" s="1"/>
  <c r="M52" i="102"/>
  <c r="N51" i="102"/>
  <c r="W16" i="99"/>
  <c r="X50" i="102" s="1"/>
  <c r="X16" i="99"/>
  <c r="Y50" i="102" s="1"/>
  <c r="U16" i="99"/>
  <c r="V50" i="102" s="1"/>
  <c r="Y16" i="99"/>
  <c r="Z50" i="102" s="1"/>
  <c r="V16" i="99"/>
  <c r="W50" i="102" s="1"/>
  <c r="Y15" i="99"/>
  <c r="Z49" i="102" s="1"/>
  <c r="V15" i="99"/>
  <c r="W49" i="102" s="1"/>
  <c r="W15" i="99"/>
  <c r="X49" i="102" s="1"/>
  <c r="X15" i="99"/>
  <c r="Y49" i="102" s="1"/>
  <c r="U15" i="99"/>
  <c r="V49" i="102" s="1"/>
  <c r="N49" i="102"/>
  <c r="I15" i="99"/>
  <c r="J49" i="102" s="1"/>
  <c r="F15" i="99"/>
  <c r="G15" i="99" s="1"/>
  <c r="X14" i="99"/>
  <c r="Y48" i="102" s="1"/>
  <c r="U14" i="99"/>
  <c r="V48" i="102" s="1"/>
  <c r="Y14" i="99"/>
  <c r="Z48" i="102" s="1"/>
  <c r="M48" i="102"/>
  <c r="G48" i="102"/>
  <c r="AA14" i="99"/>
  <c r="AB14" i="99" s="1"/>
  <c r="V13" i="99"/>
  <c r="W47" i="102" s="1"/>
  <c r="X13" i="99"/>
  <c r="Y47" i="102" s="1"/>
  <c r="U13" i="99"/>
  <c r="V47" i="102" s="1"/>
  <c r="W13" i="99"/>
  <c r="X47" i="102" s="1"/>
  <c r="H13" i="99"/>
  <c r="I47" i="102" s="1"/>
  <c r="Z21" i="99"/>
  <c r="AA55" i="102" s="1"/>
  <c r="Y57" i="102"/>
  <c r="V57" i="102"/>
  <c r="X21" i="99"/>
  <c r="Y55" i="102" s="1"/>
  <c r="Z57" i="102"/>
  <c r="U21" i="99"/>
  <c r="V55" i="102" s="1"/>
  <c r="Y21" i="99"/>
  <c r="Z55" i="102" s="1"/>
  <c r="W57" i="102"/>
  <c r="V21" i="99"/>
  <c r="W55" i="102" s="1"/>
  <c r="X57" i="102"/>
  <c r="W21" i="99"/>
  <c r="X55" i="102" s="1"/>
  <c r="N57" i="102"/>
  <c r="F21" i="99"/>
  <c r="G21" i="99" s="1"/>
  <c r="I21" i="99"/>
  <c r="J55" i="102" s="1"/>
  <c r="V12" i="99"/>
  <c r="W46" i="102" s="1"/>
  <c r="W12" i="99"/>
  <c r="X46" i="102" s="1"/>
  <c r="X12" i="99"/>
  <c r="Y46" i="102" s="1"/>
  <c r="U12" i="99"/>
  <c r="V46" i="102" s="1"/>
  <c r="Y12" i="99"/>
  <c r="Z46" i="102" s="1"/>
  <c r="M45" i="102"/>
  <c r="H11" i="99"/>
  <c r="I45" i="102" s="1"/>
  <c r="X10" i="99"/>
  <c r="Y44" i="102" s="1"/>
  <c r="U10" i="99"/>
  <c r="V44" i="102" s="1"/>
  <c r="Y10" i="99"/>
  <c r="Z44" i="102" s="1"/>
  <c r="V10" i="99"/>
  <c r="W44" i="102" s="1"/>
  <c r="W10" i="99"/>
  <c r="X44" i="102" s="1"/>
  <c r="M44" i="102"/>
  <c r="H5" i="98"/>
  <c r="N47" i="102"/>
  <c r="N55" i="102"/>
  <c r="N63" i="102"/>
  <c r="N71" i="102"/>
  <c r="AC10" i="99"/>
  <c r="AD44" i="102" s="1"/>
  <c r="AC11" i="99"/>
  <c r="AD45" i="102" s="1"/>
  <c r="AC11" i="100"/>
  <c r="AD60" i="102" s="1"/>
  <c r="N19" i="99"/>
  <c r="O53" i="102" s="1"/>
  <c r="P3" i="98"/>
  <c r="AW73" i="104" l="1"/>
  <c r="AR73" i="104"/>
  <c r="AV59" i="104"/>
  <c r="AR59" i="104"/>
  <c r="AW62" i="104"/>
  <c r="AR62" i="104"/>
  <c r="AB13" i="101"/>
  <c r="AC72" i="102" s="1"/>
  <c r="AE79" i="104" s="1"/>
  <c r="AB72" i="102"/>
  <c r="AN72" i="102" s="1"/>
  <c r="AN79" i="104"/>
  <c r="AD79" i="104"/>
  <c r="AA12" i="101"/>
  <c r="AR71" i="102"/>
  <c r="V78" i="104"/>
  <c r="Z78" i="104" s="1"/>
  <c r="E12" i="84"/>
  <c r="AA14" i="100"/>
  <c r="V70" i="104"/>
  <c r="Z70" i="104" s="1"/>
  <c r="E12" i="72"/>
  <c r="AA17" i="99"/>
  <c r="AN58" i="104"/>
  <c r="AD58" i="104"/>
  <c r="V65" i="104"/>
  <c r="Z65" i="104" s="1"/>
  <c r="E12" i="78"/>
  <c r="AA23" i="99"/>
  <c r="V64" i="104"/>
  <c r="Z64" i="104" s="1"/>
  <c r="AW63" i="104"/>
  <c r="AR63" i="104"/>
  <c r="AV61" i="104"/>
  <c r="AR61" i="104"/>
  <c r="AA12" i="99"/>
  <c r="F12" i="99"/>
  <c r="N46" i="102"/>
  <c r="E7" i="78"/>
  <c r="F23" i="99"/>
  <c r="G23" i="99" s="1"/>
  <c r="N23" i="99" s="1"/>
  <c r="AA17" i="100"/>
  <c r="AB17" i="100" s="1"/>
  <c r="AC66" i="102" s="1"/>
  <c r="AE73" i="104" s="1"/>
  <c r="AQ66" i="102"/>
  <c r="AT66" i="102"/>
  <c r="AS66" i="102"/>
  <c r="AA11" i="101"/>
  <c r="AB11" i="101" s="1"/>
  <c r="AC70" i="102" s="1"/>
  <c r="AQ70" i="102"/>
  <c r="AR70" i="102"/>
  <c r="AT70" i="102"/>
  <c r="AA10" i="100"/>
  <c r="AB10" i="100" s="1"/>
  <c r="AS59" i="102"/>
  <c r="AR59" i="102"/>
  <c r="AT59" i="102"/>
  <c r="AQ47" i="102"/>
  <c r="AT47" i="102"/>
  <c r="AQ57" i="102"/>
  <c r="AR57" i="102"/>
  <c r="AS57" i="102"/>
  <c r="AT57" i="102"/>
  <c r="AR54" i="102"/>
  <c r="AS54" i="102"/>
  <c r="AT54" i="102"/>
  <c r="AQ54" i="102"/>
  <c r="AR65" i="102"/>
  <c r="AQ50" i="102"/>
  <c r="AR50" i="102"/>
  <c r="AS50" i="102"/>
  <c r="AT50" i="102"/>
  <c r="AQ55" i="102"/>
  <c r="AR55" i="102"/>
  <c r="AS55" i="102"/>
  <c r="AT55" i="102"/>
  <c r="AQ65" i="102"/>
  <c r="AQ49" i="102"/>
  <c r="AR49" i="102"/>
  <c r="AS49" i="102"/>
  <c r="AT49" i="102"/>
  <c r="AQ53" i="102"/>
  <c r="AR53" i="102"/>
  <c r="AS53" i="102"/>
  <c r="AT53" i="102"/>
  <c r="AS56" i="102"/>
  <c r="AT56" i="102"/>
  <c r="AQ56" i="102"/>
  <c r="AR56" i="102"/>
  <c r="AR60" i="102"/>
  <c r="AS60" i="102"/>
  <c r="AT60" i="102"/>
  <c r="AQ60" i="102"/>
  <c r="AQ67" i="102"/>
  <c r="AR67" i="102"/>
  <c r="AS67" i="102"/>
  <c r="AT67" i="102"/>
  <c r="AR47" i="102"/>
  <c r="AS47" i="102"/>
  <c r="AQ69" i="102"/>
  <c r="AR69" i="102"/>
  <c r="AS69" i="102"/>
  <c r="AT69" i="102"/>
  <c r="AS48" i="102"/>
  <c r="AT48" i="102"/>
  <c r="AQ48" i="102"/>
  <c r="AR48" i="102"/>
  <c r="AS58" i="102"/>
  <c r="AT58" i="102"/>
  <c r="AR58" i="102"/>
  <c r="AQ58" i="102"/>
  <c r="AS62" i="102"/>
  <c r="AT62" i="102"/>
  <c r="AR62" i="102"/>
  <c r="AQ62" i="102"/>
  <c r="AS52" i="102"/>
  <c r="AT52" i="102"/>
  <c r="AR52" i="102"/>
  <c r="AQ52" i="102"/>
  <c r="AQ64" i="102"/>
  <c r="AS64" i="102"/>
  <c r="AT64" i="102"/>
  <c r="AR64" i="102"/>
  <c r="AT65" i="102"/>
  <c r="AA15" i="100"/>
  <c r="AA18" i="100"/>
  <c r="AA16" i="100"/>
  <c r="AB54" i="102"/>
  <c r="AC20" i="99"/>
  <c r="AD54" i="102" s="1"/>
  <c r="E7" i="79"/>
  <c r="F24" i="99"/>
  <c r="G24" i="99" s="1"/>
  <c r="N24" i="99" s="1"/>
  <c r="E12" i="79"/>
  <c r="AA13" i="100"/>
  <c r="AB60" i="102"/>
  <c r="E12" i="89"/>
  <c r="AA19" i="100"/>
  <c r="AA22" i="99"/>
  <c r="AA21" i="99"/>
  <c r="AA18" i="99"/>
  <c r="AB18" i="99" s="1"/>
  <c r="AA19" i="99"/>
  <c r="AB19" i="99" s="1"/>
  <c r="AC16" i="99"/>
  <c r="AD50" i="102" s="1"/>
  <c r="AB50" i="102"/>
  <c r="AB49" i="102"/>
  <c r="AB58" i="102"/>
  <c r="G46" i="102"/>
  <c r="G12" i="99"/>
  <c r="N12" i="99" s="1"/>
  <c r="O46" i="102" s="1"/>
  <c r="AA13" i="99"/>
  <c r="AB13" i="99" s="1"/>
  <c r="AA10" i="101"/>
  <c r="AB10" i="101" s="1"/>
  <c r="F18" i="99"/>
  <c r="G18" i="99" s="1"/>
  <c r="AC14" i="101"/>
  <c r="AD73" i="102" s="1"/>
  <c r="F14" i="101"/>
  <c r="G14" i="101" s="1"/>
  <c r="M16" i="101"/>
  <c r="L5" i="98" s="1"/>
  <c r="F13" i="101"/>
  <c r="F12" i="101"/>
  <c r="G12" i="101" s="1"/>
  <c r="H71" i="102" s="1"/>
  <c r="AO71" i="102" s="1"/>
  <c r="G71" i="102"/>
  <c r="F11" i="101"/>
  <c r="F10" i="101"/>
  <c r="G68" i="102"/>
  <c r="F17" i="100"/>
  <c r="G17" i="100" s="1"/>
  <c r="G67" i="102"/>
  <c r="F16" i="100"/>
  <c r="G16" i="100" s="1"/>
  <c r="F15" i="100"/>
  <c r="F14" i="100"/>
  <c r="G14" i="100" s="1"/>
  <c r="N13" i="100"/>
  <c r="O62" i="102" s="1"/>
  <c r="M21" i="100"/>
  <c r="K5" i="98" s="1"/>
  <c r="AC12" i="100"/>
  <c r="AD61" i="102" s="1"/>
  <c r="F12" i="100"/>
  <c r="G12" i="100" s="1"/>
  <c r="G60" i="102"/>
  <c r="F10" i="100"/>
  <c r="G10" i="100" s="1"/>
  <c r="F22" i="99"/>
  <c r="G22" i="99" s="1"/>
  <c r="G54" i="102"/>
  <c r="F17" i="99"/>
  <c r="G17" i="99" s="1"/>
  <c r="F16" i="99"/>
  <c r="G16" i="99" s="1"/>
  <c r="N75" i="102"/>
  <c r="C5" i="98" s="1"/>
  <c r="AC15" i="99"/>
  <c r="AD49" i="102" s="1"/>
  <c r="G49" i="102"/>
  <c r="N14" i="99"/>
  <c r="O48" i="102" s="1"/>
  <c r="H48" i="102"/>
  <c r="AO48" i="102" s="1"/>
  <c r="AB48" i="102"/>
  <c r="F13" i="99"/>
  <c r="G13" i="99" s="1"/>
  <c r="G47" i="102"/>
  <c r="M26" i="99"/>
  <c r="J5" i="98" s="1"/>
  <c r="G55" i="102"/>
  <c r="F11" i="99"/>
  <c r="G11" i="99" s="1"/>
  <c r="F10" i="99"/>
  <c r="G10" i="99" s="1"/>
  <c r="AC13" i="101" l="1"/>
  <c r="AD72" i="102" s="1"/>
  <c r="AR79" i="104"/>
  <c r="AT79" i="104"/>
  <c r="AB12" i="101"/>
  <c r="AB71" i="102"/>
  <c r="AN78" i="104"/>
  <c r="AD78" i="104"/>
  <c r="BA22" i="104" s="1"/>
  <c r="AB14" i="100"/>
  <c r="AB63" i="102"/>
  <c r="AD70" i="104"/>
  <c r="BA21" i="104" s="1"/>
  <c r="AN70" i="104"/>
  <c r="AB17" i="99"/>
  <c r="AB51" i="102"/>
  <c r="AT58" i="104"/>
  <c r="AR58" i="104"/>
  <c r="AN65" i="104"/>
  <c r="AD65" i="104"/>
  <c r="AN64" i="104"/>
  <c r="AD64" i="104"/>
  <c r="BA20" i="104" s="1"/>
  <c r="AB23" i="99"/>
  <c r="AB57" i="102"/>
  <c r="AB12" i="99"/>
  <c r="AB46" i="102"/>
  <c r="AC17" i="100"/>
  <c r="AD66" i="102" s="1"/>
  <c r="AB66" i="102"/>
  <c r="AN66" i="102" s="1"/>
  <c r="AC11" i="101"/>
  <c r="AD70" i="102" s="1"/>
  <c r="AB70" i="102"/>
  <c r="AN70" i="102" s="1"/>
  <c r="AB59" i="102"/>
  <c r="AC59" i="102"/>
  <c r="AC10" i="100"/>
  <c r="AD59" i="102" s="1"/>
  <c r="AB15" i="100"/>
  <c r="AB64" i="102"/>
  <c r="AB18" i="100"/>
  <c r="AB67" i="102"/>
  <c r="AB16" i="100"/>
  <c r="AB65" i="102"/>
  <c r="H58" i="102"/>
  <c r="AO58" i="102" s="1"/>
  <c r="G58" i="102"/>
  <c r="AB13" i="100"/>
  <c r="AB62" i="102"/>
  <c r="AB19" i="100"/>
  <c r="AB68" i="102"/>
  <c r="AB22" i="99"/>
  <c r="AB56" i="102"/>
  <c r="AB21" i="99"/>
  <c r="AB55" i="102"/>
  <c r="AB52" i="102"/>
  <c r="AC52" i="102"/>
  <c r="AE59" i="104" s="1"/>
  <c r="AC18" i="99"/>
  <c r="AD52" i="102" s="1"/>
  <c r="AB53" i="102"/>
  <c r="AC53" i="102"/>
  <c r="AC19" i="99"/>
  <c r="AD53" i="102" s="1"/>
  <c r="AC58" i="102"/>
  <c r="AC24" i="99"/>
  <c r="AD58" i="102" s="1"/>
  <c r="G45" i="102"/>
  <c r="G72" i="102"/>
  <c r="G13" i="101"/>
  <c r="G69" i="102"/>
  <c r="G10" i="101"/>
  <c r="G73" i="102"/>
  <c r="G64" i="102"/>
  <c r="G15" i="100"/>
  <c r="H64" i="102" s="1"/>
  <c r="AO64" i="102" s="1"/>
  <c r="G70" i="102"/>
  <c r="G11" i="101"/>
  <c r="AB47" i="102"/>
  <c r="AC47" i="102"/>
  <c r="AC13" i="99"/>
  <c r="AD47" i="102" s="1"/>
  <c r="AB69" i="102"/>
  <c r="AC69" i="102"/>
  <c r="AB16" i="101"/>
  <c r="AC16" i="101" s="1"/>
  <c r="AC10" i="101"/>
  <c r="AD69" i="102" s="1"/>
  <c r="G52" i="102"/>
  <c r="N14" i="101"/>
  <c r="O73" i="102" s="1"/>
  <c r="H73" i="102"/>
  <c r="AO73" i="102" s="1"/>
  <c r="N13" i="101"/>
  <c r="O72" i="102" s="1"/>
  <c r="H72" i="102"/>
  <c r="AO72" i="102" s="1"/>
  <c r="N12" i="101"/>
  <c r="O71" i="102" s="1"/>
  <c r="H70" i="102"/>
  <c r="AO70" i="102" s="1"/>
  <c r="H69" i="102"/>
  <c r="AO69" i="102" s="1"/>
  <c r="N10" i="101"/>
  <c r="O69" i="102" s="1"/>
  <c r="N19" i="100"/>
  <c r="O68" i="102" s="1"/>
  <c r="H68" i="102"/>
  <c r="AO68" i="102" s="1"/>
  <c r="G66" i="102"/>
  <c r="N18" i="100"/>
  <c r="O67" i="102" s="1"/>
  <c r="H67" i="102"/>
  <c r="AO67" i="102" s="1"/>
  <c r="G65" i="102"/>
  <c r="G63" i="102"/>
  <c r="G61" i="102"/>
  <c r="N11" i="100"/>
  <c r="O60" i="102" s="1"/>
  <c r="H60" i="102"/>
  <c r="AO60" i="102" s="1"/>
  <c r="G59" i="102"/>
  <c r="O58" i="102"/>
  <c r="G56" i="102"/>
  <c r="H54" i="102"/>
  <c r="N20" i="99"/>
  <c r="O54" i="102" s="1"/>
  <c r="G51" i="102"/>
  <c r="G50" i="102"/>
  <c r="O75" i="102"/>
  <c r="H49" i="102"/>
  <c r="AO49" i="102" s="1"/>
  <c r="N15" i="99"/>
  <c r="O49" i="102" s="1"/>
  <c r="AC14" i="99"/>
  <c r="AD48" i="102" s="1"/>
  <c r="AC48" i="102"/>
  <c r="AN48" i="102" s="1"/>
  <c r="H47" i="102"/>
  <c r="AO47" i="102" s="1"/>
  <c r="N13" i="99"/>
  <c r="O47" i="102" s="1"/>
  <c r="G57" i="102"/>
  <c r="H55" i="102"/>
  <c r="AO55" i="102" s="1"/>
  <c r="N21" i="99"/>
  <c r="O55" i="102" s="1"/>
  <c r="H46" i="102"/>
  <c r="H45" i="102"/>
  <c r="AO45" i="102" s="1"/>
  <c r="N11" i="99"/>
  <c r="O45" i="102" s="1"/>
  <c r="G44" i="102"/>
  <c r="AC71" i="102" l="1"/>
  <c r="AE78" i="104" s="1"/>
  <c r="BB22" i="104" s="1"/>
  <c r="G9" i="104" s="1"/>
  <c r="AC12" i="101"/>
  <c r="AD71" i="102" s="1"/>
  <c r="AT78" i="104"/>
  <c r="AR78" i="104"/>
  <c r="E9" i="104" s="1"/>
  <c r="AC63" i="102"/>
  <c r="AE70" i="104" s="1"/>
  <c r="BB21" i="104" s="1"/>
  <c r="G8" i="104" s="1"/>
  <c r="AC14" i="100"/>
  <c r="AD63" i="102" s="1"/>
  <c r="AT70" i="104"/>
  <c r="AR70" i="104"/>
  <c r="E8" i="104" s="1"/>
  <c r="AC51" i="102"/>
  <c r="AE58" i="104" s="1"/>
  <c r="AC17" i="99"/>
  <c r="AD51" i="102" s="1"/>
  <c r="AN58" i="102"/>
  <c r="AE65" i="104"/>
  <c r="AT65" i="104"/>
  <c r="AR65" i="104"/>
  <c r="AR64" i="104"/>
  <c r="AT64" i="104"/>
  <c r="AC57" i="102"/>
  <c r="AE64" i="104" s="1"/>
  <c r="AC23" i="99"/>
  <c r="AD57" i="102" s="1"/>
  <c r="AC46" i="102"/>
  <c r="AN46" i="102" s="1"/>
  <c r="AC12" i="99"/>
  <c r="AD46" i="102" s="1"/>
  <c r="AB26" i="99"/>
  <c r="AC26" i="99" s="1"/>
  <c r="AN59" i="102"/>
  <c r="AC64" i="102"/>
  <c r="AN64" i="102" s="1"/>
  <c r="AC15" i="100"/>
  <c r="AD64" i="102" s="1"/>
  <c r="AC67" i="102"/>
  <c r="AN67" i="102" s="1"/>
  <c r="AC18" i="100"/>
  <c r="AD67" i="102" s="1"/>
  <c r="AC65" i="102"/>
  <c r="AC16" i="100"/>
  <c r="AD65" i="102" s="1"/>
  <c r="AO46" i="102"/>
  <c r="AN49" i="102"/>
  <c r="AN60" i="102"/>
  <c r="AO54" i="102"/>
  <c r="AN54" i="102"/>
  <c r="AC62" i="102"/>
  <c r="AN62" i="102" s="1"/>
  <c r="AC13" i="100"/>
  <c r="AD62" i="102" s="1"/>
  <c r="AC68" i="102"/>
  <c r="AN68" i="102" s="1"/>
  <c r="AB21" i="100"/>
  <c r="AC21" i="100" s="1"/>
  <c r="AC19" i="100"/>
  <c r="AD68" i="102" s="1"/>
  <c r="AC56" i="102"/>
  <c r="AE63" i="104" s="1"/>
  <c r="AC22" i="99"/>
  <c r="AD56" i="102" s="1"/>
  <c r="AC55" i="102"/>
  <c r="AC21" i="99"/>
  <c r="AD55" i="102" s="1"/>
  <c r="AN53" i="102"/>
  <c r="N15" i="100"/>
  <c r="O64" i="102" s="1"/>
  <c r="AN69" i="102"/>
  <c r="AN47" i="102"/>
  <c r="H52" i="102"/>
  <c r="AO52" i="102" s="1"/>
  <c r="N18" i="99"/>
  <c r="O52" i="102" s="1"/>
  <c r="N11" i="101"/>
  <c r="O70" i="102" s="1"/>
  <c r="G16" i="101"/>
  <c r="N16" i="101" s="1"/>
  <c r="H66" i="102"/>
  <c r="AO66" i="102" s="1"/>
  <c r="N17" i="100"/>
  <c r="O66" i="102" s="1"/>
  <c r="H65" i="102"/>
  <c r="AO65" i="102" s="1"/>
  <c r="N16" i="100"/>
  <c r="O65" i="102" s="1"/>
  <c r="H63" i="102"/>
  <c r="AO63" i="102" s="1"/>
  <c r="N14" i="100"/>
  <c r="O63" i="102" s="1"/>
  <c r="H61" i="102"/>
  <c r="AO61" i="102" s="1"/>
  <c r="N12" i="100"/>
  <c r="O61" i="102" s="1"/>
  <c r="H59" i="102"/>
  <c r="AO59" i="102" s="1"/>
  <c r="N10" i="100"/>
  <c r="O59" i="102" s="1"/>
  <c r="G21" i="100"/>
  <c r="N22" i="99"/>
  <c r="O56" i="102" s="1"/>
  <c r="H56" i="102"/>
  <c r="AO56" i="102" s="1"/>
  <c r="H51" i="102"/>
  <c r="AO51" i="102" s="1"/>
  <c r="N17" i="99"/>
  <c r="O51" i="102" s="1"/>
  <c r="H50" i="102"/>
  <c r="N16" i="99"/>
  <c r="O50" i="102" s="1"/>
  <c r="H57" i="102"/>
  <c r="O57" i="102"/>
  <c r="H44" i="102"/>
  <c r="AO44" i="102" s="1"/>
  <c r="N10" i="99"/>
  <c r="O44" i="102" s="1"/>
  <c r="G26" i="99"/>
  <c r="J10" i="25"/>
  <c r="K10" i="25"/>
  <c r="L10" i="25"/>
  <c r="M10" i="25" s="1"/>
  <c r="O10" i="25"/>
  <c r="P10" i="25"/>
  <c r="Q10" i="25"/>
  <c r="R10" i="25"/>
  <c r="S10" i="25"/>
  <c r="T10" i="25"/>
  <c r="AG10" i="25"/>
  <c r="AH31" i="102" s="1"/>
  <c r="G13" i="16"/>
  <c r="G14" i="16"/>
  <c r="G15" i="16"/>
  <c r="G25" i="16"/>
  <c r="F10" i="54"/>
  <c r="D15" i="52"/>
  <c r="D14" i="52"/>
  <c r="E14" i="52" s="1"/>
  <c r="D13" i="52"/>
  <c r="E13" i="52" s="1"/>
  <c r="I12" i="52"/>
  <c r="H12" i="52"/>
  <c r="G12" i="52"/>
  <c r="F12" i="52"/>
  <c r="I10" i="52"/>
  <c r="H10" i="52"/>
  <c r="G10" i="52"/>
  <c r="F10" i="52"/>
  <c r="E10" i="52"/>
  <c r="S9" i="52"/>
  <c r="Q9" i="52"/>
  <c r="I7" i="52"/>
  <c r="H7" i="52"/>
  <c r="G7" i="52"/>
  <c r="F7" i="52"/>
  <c r="D7" i="52"/>
  <c r="E7" i="52" s="1"/>
  <c r="D15" i="51"/>
  <c r="D14" i="51"/>
  <c r="E14" i="51" s="1"/>
  <c r="D13" i="51"/>
  <c r="E13" i="51" s="1"/>
  <c r="I12" i="51"/>
  <c r="H12" i="51"/>
  <c r="G12" i="51"/>
  <c r="F12" i="51"/>
  <c r="I10" i="51"/>
  <c r="H10" i="51"/>
  <c r="G10" i="51"/>
  <c r="F10" i="51"/>
  <c r="E10" i="51"/>
  <c r="S9" i="51"/>
  <c r="Q9" i="51"/>
  <c r="I7" i="51"/>
  <c r="H7" i="51"/>
  <c r="G7" i="51"/>
  <c r="F7" i="51"/>
  <c r="D15" i="50"/>
  <c r="D14" i="50"/>
  <c r="E14" i="50" s="1"/>
  <c r="D13" i="50"/>
  <c r="E13" i="50" s="1"/>
  <c r="I12" i="50"/>
  <c r="H12" i="50"/>
  <c r="G12" i="50"/>
  <c r="F12" i="50"/>
  <c r="I10" i="50"/>
  <c r="H10" i="50"/>
  <c r="G10" i="50"/>
  <c r="F10" i="50"/>
  <c r="E10" i="50"/>
  <c r="S9" i="50"/>
  <c r="Q9" i="50"/>
  <c r="I7" i="50"/>
  <c r="H7" i="50"/>
  <c r="G7" i="50"/>
  <c r="F7" i="50"/>
  <c r="D15" i="49"/>
  <c r="D14" i="49"/>
  <c r="E14" i="49" s="1"/>
  <c r="D13" i="49"/>
  <c r="E13" i="49" s="1"/>
  <c r="I12" i="49"/>
  <c r="H12" i="49"/>
  <c r="G12" i="49"/>
  <c r="F12" i="49"/>
  <c r="I10" i="49"/>
  <c r="H10" i="49"/>
  <c r="G10" i="49"/>
  <c r="F10" i="49"/>
  <c r="E10" i="49"/>
  <c r="S9" i="49"/>
  <c r="Q9" i="49"/>
  <c r="I7" i="49"/>
  <c r="H7" i="49"/>
  <c r="G7" i="49"/>
  <c r="F7" i="49"/>
  <c r="D15" i="64"/>
  <c r="D14" i="64"/>
  <c r="E14" i="64" s="1"/>
  <c r="D13" i="64"/>
  <c r="E13" i="64" s="1"/>
  <c r="I12" i="64"/>
  <c r="H12" i="64"/>
  <c r="G12" i="64"/>
  <c r="F12" i="64"/>
  <c r="I10" i="64"/>
  <c r="H10" i="64"/>
  <c r="G10" i="64"/>
  <c r="P22" i="25" s="1"/>
  <c r="F10" i="64"/>
  <c r="E10" i="64"/>
  <c r="S9" i="64"/>
  <c r="Q9" i="64"/>
  <c r="I7" i="64"/>
  <c r="K22" i="25" s="1"/>
  <c r="H7" i="64"/>
  <c r="G7" i="64"/>
  <c r="F7" i="64"/>
  <c r="D7" i="64" s="1"/>
  <c r="E7" i="64" s="1"/>
  <c r="D15" i="63"/>
  <c r="D14" i="63"/>
  <c r="E14" i="63" s="1"/>
  <c r="D13" i="63"/>
  <c r="E13" i="63" s="1"/>
  <c r="I12" i="63"/>
  <c r="H12" i="63"/>
  <c r="G12" i="63"/>
  <c r="F12" i="63"/>
  <c r="I10" i="63"/>
  <c r="H10" i="63"/>
  <c r="G10" i="63"/>
  <c r="F10" i="63"/>
  <c r="E10" i="63"/>
  <c r="S9" i="63"/>
  <c r="Q9" i="63"/>
  <c r="I7" i="63"/>
  <c r="H7" i="63"/>
  <c r="G7" i="63"/>
  <c r="F7" i="63"/>
  <c r="D7" i="63" s="1"/>
  <c r="E7" i="63" s="1"/>
  <c r="D15" i="62"/>
  <c r="D14" i="62"/>
  <c r="E14" i="62" s="1"/>
  <c r="D13" i="62"/>
  <c r="E13" i="62" s="1"/>
  <c r="I12" i="62"/>
  <c r="H12" i="62"/>
  <c r="G12" i="62"/>
  <c r="F12" i="62"/>
  <c r="I10" i="62"/>
  <c r="H10" i="62"/>
  <c r="G10" i="62"/>
  <c r="F10" i="62"/>
  <c r="E10" i="62"/>
  <c r="S9" i="62"/>
  <c r="Q9" i="62"/>
  <c r="I7" i="62"/>
  <c r="H7" i="62"/>
  <c r="G7" i="62"/>
  <c r="F7" i="62"/>
  <c r="D7" i="62"/>
  <c r="E7" i="62" s="1"/>
  <c r="D15" i="61"/>
  <c r="D14" i="61"/>
  <c r="E14" i="61" s="1"/>
  <c r="D13" i="61"/>
  <c r="E13" i="61" s="1"/>
  <c r="I12" i="61"/>
  <c r="H12" i="61"/>
  <c r="G12" i="61"/>
  <c r="F12" i="61"/>
  <c r="D12" i="61" s="1"/>
  <c r="E12" i="61" s="1"/>
  <c r="I10" i="61"/>
  <c r="H10" i="61"/>
  <c r="G10" i="61"/>
  <c r="F10" i="61"/>
  <c r="E10" i="61"/>
  <c r="S9" i="61"/>
  <c r="Q9" i="61"/>
  <c r="I7" i="61"/>
  <c r="H7" i="61"/>
  <c r="G7" i="61"/>
  <c r="F7" i="61"/>
  <c r="D7" i="61" s="1"/>
  <c r="E7" i="61" s="1"/>
  <c r="D15" i="60"/>
  <c r="D14" i="60"/>
  <c r="E14" i="60" s="1"/>
  <c r="D13" i="60"/>
  <c r="E13" i="60" s="1"/>
  <c r="I12" i="60"/>
  <c r="H12" i="60"/>
  <c r="G12" i="60"/>
  <c r="F12" i="60"/>
  <c r="I10" i="60"/>
  <c r="H10" i="60"/>
  <c r="G10" i="60"/>
  <c r="F10" i="60"/>
  <c r="E10" i="60"/>
  <c r="S9" i="60"/>
  <c r="Q9" i="60"/>
  <c r="I7" i="60"/>
  <c r="H7" i="60"/>
  <c r="G7" i="60"/>
  <c r="F7" i="60"/>
  <c r="D7" i="60" s="1"/>
  <c r="E7" i="60" s="1"/>
  <c r="D15" i="59"/>
  <c r="D14" i="59"/>
  <c r="E14" i="59" s="1"/>
  <c r="D13" i="59"/>
  <c r="E13" i="59" s="1"/>
  <c r="I12" i="59"/>
  <c r="H12" i="59"/>
  <c r="G12" i="59"/>
  <c r="F12" i="59"/>
  <c r="I10" i="59"/>
  <c r="H10" i="59"/>
  <c r="G10" i="59"/>
  <c r="F10" i="59"/>
  <c r="E10" i="59"/>
  <c r="S9" i="59"/>
  <c r="Q9" i="59"/>
  <c r="I7" i="59"/>
  <c r="H7" i="59"/>
  <c r="G7" i="59"/>
  <c r="F7" i="59"/>
  <c r="D15" i="58"/>
  <c r="D14" i="58"/>
  <c r="E14" i="58" s="1"/>
  <c r="D13" i="58"/>
  <c r="E13" i="58" s="1"/>
  <c r="I12" i="58"/>
  <c r="H12" i="58"/>
  <c r="G12" i="58"/>
  <c r="F12" i="58"/>
  <c r="I10" i="58"/>
  <c r="H10" i="58"/>
  <c r="G10" i="58"/>
  <c r="F10" i="58"/>
  <c r="E10" i="58"/>
  <c r="S9" i="58"/>
  <c r="Q9" i="58"/>
  <c r="I7" i="58"/>
  <c r="H7" i="58"/>
  <c r="G7" i="58"/>
  <c r="F7" i="58"/>
  <c r="D15" i="57"/>
  <c r="D14" i="57"/>
  <c r="E14" i="57" s="1"/>
  <c r="E13" i="57"/>
  <c r="D13" i="57"/>
  <c r="I12" i="57"/>
  <c r="H12" i="57"/>
  <c r="G12" i="57"/>
  <c r="F12" i="57"/>
  <c r="I10" i="57"/>
  <c r="H10" i="57"/>
  <c r="G10" i="57"/>
  <c r="F10" i="57"/>
  <c r="E10" i="57"/>
  <c r="S9" i="57"/>
  <c r="Q9" i="57"/>
  <c r="I7" i="57"/>
  <c r="H7" i="57"/>
  <c r="G7" i="57"/>
  <c r="D7" i="57" s="1"/>
  <c r="E7" i="57" s="1"/>
  <c r="F7" i="57"/>
  <c r="D15" i="56"/>
  <c r="D14" i="56"/>
  <c r="E14" i="56" s="1"/>
  <c r="D13" i="56"/>
  <c r="E13" i="56" s="1"/>
  <c r="I12" i="56"/>
  <c r="H12" i="56"/>
  <c r="G12" i="56"/>
  <c r="F12" i="56"/>
  <c r="I10" i="56"/>
  <c r="H10" i="56"/>
  <c r="G10" i="56"/>
  <c r="F10" i="56"/>
  <c r="E10" i="56"/>
  <c r="S9" i="56"/>
  <c r="Q9" i="56"/>
  <c r="I7" i="56"/>
  <c r="H7" i="56"/>
  <c r="D7" i="56" s="1"/>
  <c r="E7" i="56" s="1"/>
  <c r="G7" i="56"/>
  <c r="F7" i="56"/>
  <c r="D15" i="55"/>
  <c r="D14" i="55"/>
  <c r="E14" i="55" s="1"/>
  <c r="E13" i="55"/>
  <c r="D13" i="55"/>
  <c r="I12" i="55"/>
  <c r="H12" i="55"/>
  <c r="G12" i="55"/>
  <c r="F12" i="55"/>
  <c r="D12" i="55" s="1"/>
  <c r="E12" i="55" s="1"/>
  <c r="I10" i="55"/>
  <c r="H10" i="55"/>
  <c r="G10" i="55"/>
  <c r="F10" i="55"/>
  <c r="E10" i="55"/>
  <c r="S9" i="55"/>
  <c r="Q9" i="55"/>
  <c r="I7" i="55"/>
  <c r="H7" i="55"/>
  <c r="G7" i="55"/>
  <c r="F7" i="55"/>
  <c r="D15" i="54"/>
  <c r="D14" i="54"/>
  <c r="E14" i="54" s="1"/>
  <c r="D13" i="54"/>
  <c r="E13" i="54" s="1"/>
  <c r="I12" i="54"/>
  <c r="H12" i="54"/>
  <c r="G12" i="54"/>
  <c r="F12" i="54"/>
  <c r="I10" i="54"/>
  <c r="H10" i="54"/>
  <c r="G10" i="54"/>
  <c r="E10" i="54"/>
  <c r="S9" i="54"/>
  <c r="Q9" i="54"/>
  <c r="I7" i="54"/>
  <c r="H7" i="54"/>
  <c r="G7" i="54"/>
  <c r="F7" i="54"/>
  <c r="D15" i="53"/>
  <c r="D14" i="53"/>
  <c r="E14" i="53" s="1"/>
  <c r="E13" i="53"/>
  <c r="D13" i="53"/>
  <c r="I12" i="53"/>
  <c r="H12" i="53"/>
  <c r="G12" i="53"/>
  <c r="F12" i="53"/>
  <c r="D12" i="53" s="1"/>
  <c r="E12" i="53" s="1"/>
  <c r="I10" i="53"/>
  <c r="H10" i="53"/>
  <c r="G10" i="53"/>
  <c r="F10" i="53"/>
  <c r="E10" i="53"/>
  <c r="S9" i="53"/>
  <c r="Q9" i="53"/>
  <c r="I7" i="53"/>
  <c r="H7" i="53"/>
  <c r="G7" i="53"/>
  <c r="F7" i="53"/>
  <c r="D15" i="33"/>
  <c r="Z10" i="25" s="1"/>
  <c r="AA31" i="102" s="1"/>
  <c r="D14" i="33"/>
  <c r="E14" i="33" s="1"/>
  <c r="D13" i="33"/>
  <c r="E13" i="33" s="1"/>
  <c r="I12" i="33"/>
  <c r="H12" i="33"/>
  <c r="AF10" i="25" s="1"/>
  <c r="AG31" i="102" s="1"/>
  <c r="G12" i="33"/>
  <c r="AE10" i="25" s="1"/>
  <c r="AF31" i="102" s="1"/>
  <c r="F12" i="33"/>
  <c r="I10" i="33"/>
  <c r="H10" i="33"/>
  <c r="G10" i="33"/>
  <c r="F10" i="33"/>
  <c r="E10" i="33"/>
  <c r="S9" i="33"/>
  <c r="W10" i="25" s="1"/>
  <c r="Q9" i="33"/>
  <c r="I7" i="33"/>
  <c r="H7" i="33"/>
  <c r="G7" i="33"/>
  <c r="I10" i="25" s="1"/>
  <c r="J31" i="102" s="1"/>
  <c r="F7" i="33"/>
  <c r="D15" i="32"/>
  <c r="D14" i="32"/>
  <c r="E14" i="32" s="1"/>
  <c r="D13" i="32"/>
  <c r="E13" i="32" s="1"/>
  <c r="I12" i="32"/>
  <c r="H12" i="32"/>
  <c r="G12" i="32"/>
  <c r="F12" i="32"/>
  <c r="I10" i="32"/>
  <c r="H10" i="32"/>
  <c r="G10" i="32"/>
  <c r="F10" i="32"/>
  <c r="E10" i="32"/>
  <c r="S9" i="32"/>
  <c r="Q9" i="32"/>
  <c r="I7" i="32"/>
  <c r="H7" i="32"/>
  <c r="G7" i="32"/>
  <c r="F7" i="32"/>
  <c r="D15" i="48"/>
  <c r="D14" i="48"/>
  <c r="E14" i="48" s="1"/>
  <c r="D13" i="48"/>
  <c r="E13" i="48" s="1"/>
  <c r="I12" i="48"/>
  <c r="H12" i="48"/>
  <c r="AF25" i="16" s="1"/>
  <c r="AG25" i="102" s="1"/>
  <c r="G12" i="48"/>
  <c r="F12" i="48"/>
  <c r="I10" i="48"/>
  <c r="H10" i="48"/>
  <c r="G10" i="48"/>
  <c r="F10" i="48"/>
  <c r="E10" i="48"/>
  <c r="S9" i="48"/>
  <c r="Q9" i="48"/>
  <c r="I7" i="48"/>
  <c r="H7" i="48"/>
  <c r="G7" i="48"/>
  <c r="F7" i="48"/>
  <c r="D7" i="48"/>
  <c r="E7" i="48" s="1"/>
  <c r="D15" i="47"/>
  <c r="D14" i="47"/>
  <c r="E14" i="47" s="1"/>
  <c r="D13" i="47"/>
  <c r="E13" i="47" s="1"/>
  <c r="I12" i="47"/>
  <c r="H12" i="47"/>
  <c r="G12" i="47"/>
  <c r="F12" i="47"/>
  <c r="D12" i="47" s="1"/>
  <c r="E12" i="47" s="1"/>
  <c r="I10" i="47"/>
  <c r="H10" i="47"/>
  <c r="G10" i="47"/>
  <c r="F10" i="47"/>
  <c r="E10" i="47"/>
  <c r="S9" i="47"/>
  <c r="Q9" i="47"/>
  <c r="I7" i="47"/>
  <c r="H7" i="47"/>
  <c r="G7" i="47"/>
  <c r="F7" i="47"/>
  <c r="D7" i="47"/>
  <c r="E7" i="47" s="1"/>
  <c r="D15" i="46"/>
  <c r="D14" i="46"/>
  <c r="E14" i="46" s="1"/>
  <c r="D13" i="46"/>
  <c r="E13" i="46" s="1"/>
  <c r="I12" i="46"/>
  <c r="AG23" i="16" s="1"/>
  <c r="H12" i="46"/>
  <c r="G12" i="46"/>
  <c r="F12" i="46"/>
  <c r="I10" i="46"/>
  <c r="H10" i="46"/>
  <c r="G10" i="46"/>
  <c r="F10" i="46"/>
  <c r="E10" i="46"/>
  <c r="S9" i="46"/>
  <c r="Q9" i="46"/>
  <c r="I7" i="46"/>
  <c r="H7" i="46"/>
  <c r="D7" i="46" s="1"/>
  <c r="E7" i="46" s="1"/>
  <c r="G7" i="46"/>
  <c r="F7" i="46"/>
  <c r="D15" i="45"/>
  <c r="D14" i="45"/>
  <c r="E14" i="45" s="1"/>
  <c r="D13" i="45"/>
  <c r="E13" i="45" s="1"/>
  <c r="I12" i="45"/>
  <c r="AG22" i="16" s="1"/>
  <c r="H12" i="45"/>
  <c r="G12" i="45"/>
  <c r="F12" i="45"/>
  <c r="I10" i="45"/>
  <c r="H10" i="45"/>
  <c r="G10" i="45"/>
  <c r="F10" i="45"/>
  <c r="E10" i="45"/>
  <c r="S9" i="45"/>
  <c r="Q9" i="45"/>
  <c r="I7" i="45"/>
  <c r="H7" i="45"/>
  <c r="G7" i="45"/>
  <c r="D7" i="45" s="1"/>
  <c r="E7" i="45" s="1"/>
  <c r="F7" i="45"/>
  <c r="D15" i="44"/>
  <c r="D14" i="44"/>
  <c r="E14" i="44" s="1"/>
  <c r="D13" i="44"/>
  <c r="E13" i="44" s="1"/>
  <c r="I12" i="44"/>
  <c r="H12" i="44"/>
  <c r="G12" i="44"/>
  <c r="F12" i="44"/>
  <c r="I10" i="44"/>
  <c r="H10" i="44"/>
  <c r="G10" i="44"/>
  <c r="F10" i="44"/>
  <c r="E10" i="44"/>
  <c r="S9" i="44"/>
  <c r="Q9" i="44"/>
  <c r="I7" i="44"/>
  <c r="H7" i="44"/>
  <c r="G7" i="44"/>
  <c r="F7" i="44"/>
  <c r="D15" i="43"/>
  <c r="D14" i="43"/>
  <c r="E14" i="43" s="1"/>
  <c r="D13" i="43"/>
  <c r="E13" i="43" s="1"/>
  <c r="I12" i="43"/>
  <c r="H12" i="43"/>
  <c r="G12" i="43"/>
  <c r="F12" i="43"/>
  <c r="D12" i="43" s="1"/>
  <c r="E12" i="43" s="1"/>
  <c r="I10" i="43"/>
  <c r="H10" i="43"/>
  <c r="G10" i="43"/>
  <c r="F10" i="43"/>
  <c r="E10" i="43"/>
  <c r="S9" i="43"/>
  <c r="Q9" i="43"/>
  <c r="I7" i="43"/>
  <c r="H7" i="43"/>
  <c r="G7" i="43"/>
  <c r="F7" i="43"/>
  <c r="D15" i="42"/>
  <c r="D14" i="42"/>
  <c r="E14" i="42" s="1"/>
  <c r="D13" i="42"/>
  <c r="E13" i="42" s="1"/>
  <c r="I12" i="42"/>
  <c r="AG19" i="16" s="1"/>
  <c r="H12" i="42"/>
  <c r="G12" i="42"/>
  <c r="F12" i="42"/>
  <c r="I10" i="42"/>
  <c r="H10" i="42"/>
  <c r="G10" i="42"/>
  <c r="F10" i="42"/>
  <c r="E10" i="42"/>
  <c r="S9" i="42"/>
  <c r="Q9" i="42"/>
  <c r="I7" i="42"/>
  <c r="H7" i="42"/>
  <c r="G7" i="42"/>
  <c r="F7" i="42"/>
  <c r="D15" i="41"/>
  <c r="D14" i="41"/>
  <c r="E14" i="41" s="1"/>
  <c r="D13" i="41"/>
  <c r="E13" i="41" s="1"/>
  <c r="I12" i="41"/>
  <c r="H12" i="41"/>
  <c r="G12" i="41"/>
  <c r="F12" i="41"/>
  <c r="I10" i="41"/>
  <c r="H10" i="41"/>
  <c r="G10" i="41"/>
  <c r="F10" i="41"/>
  <c r="E10" i="41"/>
  <c r="S9" i="41"/>
  <c r="Q9" i="41"/>
  <c r="I7" i="41"/>
  <c r="H7" i="41"/>
  <c r="G7" i="41"/>
  <c r="F7" i="41"/>
  <c r="D15" i="40"/>
  <c r="D14" i="40"/>
  <c r="E14" i="40" s="1"/>
  <c r="D13" i="40"/>
  <c r="E13" i="40" s="1"/>
  <c r="I12" i="40"/>
  <c r="H12" i="40"/>
  <c r="G12" i="40"/>
  <c r="F12" i="40"/>
  <c r="I10" i="40"/>
  <c r="H10" i="40"/>
  <c r="G10" i="40"/>
  <c r="F10" i="40"/>
  <c r="E10" i="40"/>
  <c r="S9" i="40"/>
  <c r="Q9" i="40"/>
  <c r="I7" i="40"/>
  <c r="H7" i="40"/>
  <c r="G7" i="40"/>
  <c r="D7" i="40" s="1"/>
  <c r="E7" i="40" s="1"/>
  <c r="F7" i="40"/>
  <c r="D15" i="39"/>
  <c r="D14" i="39"/>
  <c r="E14" i="39" s="1"/>
  <c r="D13" i="39"/>
  <c r="E13" i="39" s="1"/>
  <c r="I12" i="39"/>
  <c r="H12" i="39"/>
  <c r="G12" i="39"/>
  <c r="F12" i="39"/>
  <c r="D12" i="39" s="1"/>
  <c r="E12" i="39" s="1"/>
  <c r="I10" i="39"/>
  <c r="H10" i="39"/>
  <c r="G10" i="39"/>
  <c r="F10" i="39"/>
  <c r="E10" i="39"/>
  <c r="S9" i="39"/>
  <c r="Q9" i="39"/>
  <c r="I7" i="39"/>
  <c r="H7" i="39"/>
  <c r="D7" i="39" s="1"/>
  <c r="E7" i="39" s="1"/>
  <c r="G7" i="39"/>
  <c r="F7" i="39"/>
  <c r="D15" i="38"/>
  <c r="D14" i="38"/>
  <c r="E14" i="38" s="1"/>
  <c r="D13" i="38"/>
  <c r="E13" i="38" s="1"/>
  <c r="I12" i="38"/>
  <c r="H12" i="38"/>
  <c r="G12" i="38"/>
  <c r="F12" i="38"/>
  <c r="I10" i="38"/>
  <c r="H10" i="38"/>
  <c r="G10" i="38"/>
  <c r="F10" i="38"/>
  <c r="E10" i="38"/>
  <c r="S9" i="38"/>
  <c r="Q9" i="38"/>
  <c r="I7" i="38"/>
  <c r="H7" i="38"/>
  <c r="G7" i="38"/>
  <c r="F7" i="38"/>
  <c r="D7" i="38" s="1"/>
  <c r="E7" i="38" s="1"/>
  <c r="D15" i="37"/>
  <c r="D14" i="37"/>
  <c r="E14" i="37" s="1"/>
  <c r="D13" i="37"/>
  <c r="E13" i="37" s="1"/>
  <c r="I12" i="37"/>
  <c r="H12" i="37"/>
  <c r="G12" i="37"/>
  <c r="F12" i="37"/>
  <c r="D12" i="37" s="1"/>
  <c r="E12" i="37" s="1"/>
  <c r="I10" i="37"/>
  <c r="H10" i="37"/>
  <c r="G10" i="37"/>
  <c r="F10" i="37"/>
  <c r="E10" i="37"/>
  <c r="S9" i="37"/>
  <c r="Q9" i="37"/>
  <c r="I7" i="37"/>
  <c r="H7" i="37"/>
  <c r="G7" i="37"/>
  <c r="F7" i="37"/>
  <c r="D7" i="37"/>
  <c r="E7" i="37" s="1"/>
  <c r="D15" i="36"/>
  <c r="D14" i="36"/>
  <c r="E14" i="36" s="1"/>
  <c r="E13" i="36"/>
  <c r="D13" i="36"/>
  <c r="I12" i="36"/>
  <c r="H12" i="36"/>
  <c r="G12" i="36"/>
  <c r="F12" i="36"/>
  <c r="I10" i="36"/>
  <c r="H10" i="36"/>
  <c r="G10" i="36"/>
  <c r="F10" i="36"/>
  <c r="E10" i="36"/>
  <c r="S9" i="36"/>
  <c r="Q9" i="36"/>
  <c r="I7" i="36"/>
  <c r="H7" i="36"/>
  <c r="G7" i="36"/>
  <c r="F7" i="36"/>
  <c r="D7" i="36"/>
  <c r="E7" i="36" s="1"/>
  <c r="D15" i="35"/>
  <c r="D14" i="35"/>
  <c r="E14" i="35" s="1"/>
  <c r="D13" i="35"/>
  <c r="E13" i="35" s="1"/>
  <c r="I12" i="35"/>
  <c r="H12" i="35"/>
  <c r="G12" i="35"/>
  <c r="F12" i="35"/>
  <c r="I10" i="35"/>
  <c r="H10" i="35"/>
  <c r="G10" i="35"/>
  <c r="F10" i="35"/>
  <c r="E10" i="35"/>
  <c r="S9" i="35"/>
  <c r="Q9" i="35"/>
  <c r="I7" i="35"/>
  <c r="H7" i="35"/>
  <c r="G7" i="35"/>
  <c r="F7" i="35"/>
  <c r="D7" i="35" s="1"/>
  <c r="E7" i="35" s="1"/>
  <c r="D15" i="34"/>
  <c r="D14" i="34"/>
  <c r="E14" i="34" s="1"/>
  <c r="D13" i="34"/>
  <c r="E13" i="34" s="1"/>
  <c r="I12" i="34"/>
  <c r="H12" i="34"/>
  <c r="G12" i="34"/>
  <c r="F12" i="34"/>
  <c r="I10" i="34"/>
  <c r="H10" i="34"/>
  <c r="G10" i="34"/>
  <c r="F10" i="34"/>
  <c r="E10" i="34"/>
  <c r="S9" i="34"/>
  <c r="Q9" i="34"/>
  <c r="I7" i="34"/>
  <c r="H7" i="34"/>
  <c r="G7" i="34"/>
  <c r="F7" i="34"/>
  <c r="D15" i="31"/>
  <c r="D15" i="19"/>
  <c r="E10" i="31"/>
  <c r="D12" i="19"/>
  <c r="D7" i="19"/>
  <c r="D12" i="60" l="1"/>
  <c r="E12" i="60" s="1"/>
  <c r="AN55" i="102"/>
  <c r="AE62" i="104"/>
  <c r="BB20" i="104" s="1"/>
  <c r="G7" i="104" s="1"/>
  <c r="AN71" i="102"/>
  <c r="AN63" i="102"/>
  <c r="E7" i="104"/>
  <c r="AN51" i="102"/>
  <c r="AN57" i="102"/>
  <c r="D12" i="58"/>
  <c r="E12" i="58" s="1"/>
  <c r="D12" i="49"/>
  <c r="E12" i="49" s="1"/>
  <c r="D12" i="51"/>
  <c r="E12" i="51" s="1"/>
  <c r="D12" i="46"/>
  <c r="E12" i="46" s="1"/>
  <c r="D12" i="52"/>
  <c r="E12" i="52" s="1"/>
  <c r="D12" i="32"/>
  <c r="E12" i="32" s="1"/>
  <c r="AN65" i="102"/>
  <c r="D12" i="44"/>
  <c r="E12" i="44" s="1"/>
  <c r="D12" i="40"/>
  <c r="E12" i="40" s="1"/>
  <c r="D12" i="42"/>
  <c r="E12" i="42" s="1"/>
  <c r="AO50" i="102"/>
  <c r="AN50" i="102"/>
  <c r="AN52" i="102"/>
  <c r="AN56" i="102"/>
  <c r="D12" i="48"/>
  <c r="E12" i="48" s="1"/>
  <c r="D12" i="54"/>
  <c r="E12" i="54" s="1"/>
  <c r="D12" i="63"/>
  <c r="E12" i="63" s="1"/>
  <c r="D12" i="45"/>
  <c r="E12" i="45" s="1"/>
  <c r="D12" i="50"/>
  <c r="E12" i="50" s="1"/>
  <c r="D12" i="41"/>
  <c r="E12" i="41" s="1"/>
  <c r="D12" i="57"/>
  <c r="E12" i="57" s="1"/>
  <c r="D12" i="64"/>
  <c r="E12" i="64" s="1"/>
  <c r="D12" i="62"/>
  <c r="E12" i="62" s="1"/>
  <c r="AO57" i="102"/>
  <c r="D12" i="56"/>
  <c r="E12" i="56" s="1"/>
  <c r="D12" i="38"/>
  <c r="E12" i="38" s="1"/>
  <c r="D7" i="33"/>
  <c r="E7" i="33" s="1"/>
  <c r="D12" i="33"/>
  <c r="AD10" i="25"/>
  <c r="AE31" i="102" s="1"/>
  <c r="D12" i="34"/>
  <c r="E12" i="34" s="1"/>
  <c r="D12" i="59"/>
  <c r="E12" i="59" s="1"/>
  <c r="D12" i="36"/>
  <c r="E12" i="36" s="1"/>
  <c r="D12" i="35"/>
  <c r="E12" i="35" s="1"/>
  <c r="L4" i="98"/>
  <c r="T3" i="98" s="1"/>
  <c r="N21" i="100"/>
  <c r="K4" i="98"/>
  <c r="S3" i="98" s="1"/>
  <c r="N26" i="99"/>
  <c r="J4" i="98"/>
  <c r="D7" i="59"/>
  <c r="E7" i="59" s="1"/>
  <c r="D7" i="58"/>
  <c r="E7" i="58" s="1"/>
  <c r="D7" i="55"/>
  <c r="E7" i="55" s="1"/>
  <c r="D7" i="54"/>
  <c r="E7" i="54" s="1"/>
  <c r="D7" i="53"/>
  <c r="E7" i="53" s="1"/>
  <c r="V10" i="25"/>
  <c r="Y10" i="25"/>
  <c r="U10" i="25"/>
  <c r="X10" i="25"/>
  <c r="H10" i="25"/>
  <c r="D7" i="51"/>
  <c r="E7" i="51" s="1"/>
  <c r="D7" i="50"/>
  <c r="E7" i="50" s="1"/>
  <c r="D7" i="49"/>
  <c r="E7" i="49" s="1"/>
  <c r="D7" i="32"/>
  <c r="E7" i="32" s="1"/>
  <c r="D7" i="44"/>
  <c r="E7" i="44" s="1"/>
  <c r="D7" i="43"/>
  <c r="E7" i="43" s="1"/>
  <c r="D7" i="42"/>
  <c r="E7" i="42" s="1"/>
  <c r="D7" i="41"/>
  <c r="E7" i="41" s="1"/>
  <c r="D7" i="34"/>
  <c r="E7" i="34" s="1"/>
  <c r="F10" i="24"/>
  <c r="G10" i="24" s="1"/>
  <c r="H10" i="24"/>
  <c r="I10" i="24"/>
  <c r="J10" i="24"/>
  <c r="K10" i="24"/>
  <c r="L10" i="24"/>
  <c r="M10" i="24" s="1"/>
  <c r="O10" i="24"/>
  <c r="P10" i="24"/>
  <c r="Q10" i="24"/>
  <c r="R10" i="24"/>
  <c r="S10" i="24"/>
  <c r="T10" i="24"/>
  <c r="U10" i="24"/>
  <c r="V10" i="24"/>
  <c r="W10" i="24"/>
  <c r="X10" i="24"/>
  <c r="Y10" i="24"/>
  <c r="Z10" i="24"/>
  <c r="AA26" i="102" s="1"/>
  <c r="AD10" i="24"/>
  <c r="AE26" i="102" s="1"/>
  <c r="AE10" i="24"/>
  <c r="AF26" i="102" s="1"/>
  <c r="AF10" i="24"/>
  <c r="AG26" i="102" s="1"/>
  <c r="AG10" i="24"/>
  <c r="AH26" i="102" s="1"/>
  <c r="V22" i="25"/>
  <c r="V21" i="25"/>
  <c r="V20" i="25"/>
  <c r="V19" i="25"/>
  <c r="V18" i="25"/>
  <c r="V17" i="25"/>
  <c r="V16" i="25"/>
  <c r="AA10" i="24" l="1"/>
  <c r="AB26" i="102" s="1"/>
  <c r="AS26" i="102"/>
  <c r="AQ26" i="102"/>
  <c r="AT26" i="102"/>
  <c r="AR26" i="102"/>
  <c r="AB10" i="24"/>
  <c r="AC26" i="102" s="1"/>
  <c r="AQ31" i="102"/>
  <c r="AR31" i="102"/>
  <c r="AS31" i="102"/>
  <c r="AT31" i="102"/>
  <c r="F10" i="25"/>
  <c r="E12" i="33"/>
  <c r="AA10" i="25"/>
  <c r="R3" i="98"/>
  <c r="N10" i="24"/>
  <c r="AG22" i="25"/>
  <c r="AH43" i="102" s="1"/>
  <c r="AG21" i="25"/>
  <c r="AG20" i="25"/>
  <c r="AH41" i="102" s="1"/>
  <c r="AG19" i="25"/>
  <c r="AG18" i="25"/>
  <c r="AH39" i="102" s="1"/>
  <c r="Y46" i="104" s="1"/>
  <c r="AC46" i="104" s="1"/>
  <c r="AQ46" i="104" s="1"/>
  <c r="AW46" i="104" s="1"/>
  <c r="AG17" i="25"/>
  <c r="AH38" i="102" s="1"/>
  <c r="AG16" i="25"/>
  <c r="AH37" i="102" s="1"/>
  <c r="Y44" i="104" s="1"/>
  <c r="AC44" i="104" s="1"/>
  <c r="AQ44" i="104" s="1"/>
  <c r="AW44" i="104" s="1"/>
  <c r="AG15" i="25"/>
  <c r="AH36" i="102" s="1"/>
  <c r="AG14" i="25"/>
  <c r="AH35" i="102" s="1"/>
  <c r="AG13" i="25"/>
  <c r="AH34" i="102" s="1"/>
  <c r="AG12" i="25"/>
  <c r="AH33" i="102" s="1"/>
  <c r="AG11" i="25"/>
  <c r="AH32" i="102" s="1"/>
  <c r="AF22" i="25"/>
  <c r="AG43" i="102" s="1"/>
  <c r="AF21" i="25"/>
  <c r="AF20" i="25"/>
  <c r="AG41" i="102" s="1"/>
  <c r="AF19" i="25"/>
  <c r="AG40" i="102" s="1"/>
  <c r="AF18" i="25"/>
  <c r="AG39" i="102" s="1"/>
  <c r="X46" i="104" s="1"/>
  <c r="AB46" i="104" s="1"/>
  <c r="AP46" i="104" s="1"/>
  <c r="AV46" i="104" s="1"/>
  <c r="AF17" i="25"/>
  <c r="AG38" i="102" s="1"/>
  <c r="AF16" i="25"/>
  <c r="AG37" i="102" s="1"/>
  <c r="X44" i="104" s="1"/>
  <c r="AB44" i="104" s="1"/>
  <c r="AP44" i="104" s="1"/>
  <c r="AV44" i="104" s="1"/>
  <c r="AF15" i="25"/>
  <c r="AG36" i="102" s="1"/>
  <c r="AF14" i="25"/>
  <c r="AG35" i="102" s="1"/>
  <c r="AF13" i="25"/>
  <c r="AG34" i="102" s="1"/>
  <c r="AF12" i="25"/>
  <c r="AG33" i="102" s="1"/>
  <c r="AF11" i="25"/>
  <c r="AG32" i="102" s="1"/>
  <c r="AE22" i="25"/>
  <c r="AF43" i="102" s="1"/>
  <c r="AE21" i="25"/>
  <c r="AF42" i="102" s="1"/>
  <c r="AE20" i="25"/>
  <c r="AF41" i="102" s="1"/>
  <c r="AE19" i="25"/>
  <c r="AF40" i="102" s="1"/>
  <c r="AE18" i="25"/>
  <c r="AF39" i="102" s="1"/>
  <c r="W46" i="104" s="1"/>
  <c r="AA46" i="104" s="1"/>
  <c r="AO46" i="104" s="1"/>
  <c r="AU46" i="104" s="1"/>
  <c r="AE17" i="25"/>
  <c r="AF38" i="102" s="1"/>
  <c r="AE16" i="25"/>
  <c r="AF37" i="102" s="1"/>
  <c r="W44" i="104" s="1"/>
  <c r="AA44" i="104" s="1"/>
  <c r="AO44" i="104" s="1"/>
  <c r="AU44" i="104" s="1"/>
  <c r="AE15" i="25"/>
  <c r="AF36" i="102" s="1"/>
  <c r="AE14" i="25"/>
  <c r="AF35" i="102" s="1"/>
  <c r="AE13" i="25"/>
  <c r="AF34" i="102" s="1"/>
  <c r="AE12" i="25"/>
  <c r="AF33" i="102" s="1"/>
  <c r="AE11" i="25"/>
  <c r="AF32" i="102" s="1"/>
  <c r="AD22" i="25"/>
  <c r="AE43" i="102" s="1"/>
  <c r="AD21" i="25"/>
  <c r="AE42" i="102" s="1"/>
  <c r="AD20" i="25"/>
  <c r="AE41" i="102" s="1"/>
  <c r="AD19" i="25"/>
  <c r="AE40" i="102" s="1"/>
  <c r="AD18" i="25"/>
  <c r="AE39" i="102" s="1"/>
  <c r="AD17" i="25"/>
  <c r="AE38" i="102" s="1"/>
  <c r="AD16" i="25"/>
  <c r="AE37" i="102" s="1"/>
  <c r="AD15" i="25"/>
  <c r="AE36" i="102" s="1"/>
  <c r="AD14" i="25"/>
  <c r="AE35" i="102" s="1"/>
  <c r="AD13" i="25"/>
  <c r="AE34" i="102" s="1"/>
  <c r="AD12" i="25"/>
  <c r="AE33" i="102" s="1"/>
  <c r="AD11" i="25"/>
  <c r="AE32" i="102" s="1"/>
  <c r="AA22" i="25"/>
  <c r="AA21" i="25"/>
  <c r="AA20" i="25"/>
  <c r="AA19" i="25"/>
  <c r="AA18" i="25"/>
  <c r="AA17" i="25"/>
  <c r="AA16" i="25"/>
  <c r="AA15" i="25"/>
  <c r="AA14" i="25"/>
  <c r="AA13" i="25"/>
  <c r="AA12" i="25"/>
  <c r="AA11" i="25"/>
  <c r="Z22" i="25"/>
  <c r="AA43" i="102" s="1"/>
  <c r="Z21" i="25"/>
  <c r="AA42" i="102" s="1"/>
  <c r="Z20" i="25"/>
  <c r="AA41" i="102" s="1"/>
  <c r="Z19" i="25"/>
  <c r="AA40" i="102" s="1"/>
  <c r="Z18" i="25"/>
  <c r="Z17" i="25"/>
  <c r="AA38" i="102" s="1"/>
  <c r="Z16" i="25"/>
  <c r="Z15" i="25"/>
  <c r="AA36" i="102" s="1"/>
  <c r="Z14" i="25"/>
  <c r="AA35" i="102" s="1"/>
  <c r="Z13" i="25"/>
  <c r="Z12" i="25"/>
  <c r="AA33" i="102" s="1"/>
  <c r="Z11" i="25"/>
  <c r="AA32" i="102" s="1"/>
  <c r="Y22" i="25"/>
  <c r="Y21" i="25"/>
  <c r="Y20" i="25"/>
  <c r="Y19" i="25"/>
  <c r="Y18" i="25"/>
  <c r="Y17" i="25"/>
  <c r="Y16" i="25"/>
  <c r="Y15" i="25"/>
  <c r="Y14" i="25"/>
  <c r="Y13" i="25"/>
  <c r="Y12" i="25"/>
  <c r="Y11" i="25"/>
  <c r="X22" i="25"/>
  <c r="X21" i="25"/>
  <c r="X20" i="25"/>
  <c r="X19" i="25"/>
  <c r="X18" i="25"/>
  <c r="X17" i="25"/>
  <c r="X16" i="25"/>
  <c r="X15" i="25"/>
  <c r="X14" i="25"/>
  <c r="X13" i="25"/>
  <c r="X12" i="25"/>
  <c r="X11" i="25"/>
  <c r="W22" i="25"/>
  <c r="W21" i="25"/>
  <c r="W20" i="25"/>
  <c r="W19" i="25"/>
  <c r="W18" i="25"/>
  <c r="W17" i="25"/>
  <c r="W16" i="25"/>
  <c r="W15" i="25"/>
  <c r="W14" i="25"/>
  <c r="W13" i="25"/>
  <c r="W12" i="25"/>
  <c r="W11" i="25"/>
  <c r="V15" i="25"/>
  <c r="V14" i="25"/>
  <c r="V13" i="25"/>
  <c r="V12" i="25"/>
  <c r="V11" i="25"/>
  <c r="U22" i="25"/>
  <c r="U21" i="25"/>
  <c r="U20" i="25"/>
  <c r="U19" i="25"/>
  <c r="U18" i="25"/>
  <c r="U17" i="25"/>
  <c r="U16" i="25"/>
  <c r="U15" i="25"/>
  <c r="U14" i="25"/>
  <c r="U13" i="25"/>
  <c r="U12" i="25"/>
  <c r="U11" i="25"/>
  <c r="T22" i="25"/>
  <c r="T21" i="25"/>
  <c r="T20" i="25"/>
  <c r="T19" i="25"/>
  <c r="T18" i="25"/>
  <c r="T17" i="25"/>
  <c r="T16" i="25"/>
  <c r="T15" i="25"/>
  <c r="T14" i="25"/>
  <c r="T13" i="25"/>
  <c r="T12" i="25"/>
  <c r="T11" i="25"/>
  <c r="S22" i="25"/>
  <c r="S21" i="25"/>
  <c r="S20" i="25"/>
  <c r="S19" i="25"/>
  <c r="S18" i="25"/>
  <c r="S17" i="25"/>
  <c r="S16" i="25"/>
  <c r="S15" i="25"/>
  <c r="S14" i="25"/>
  <c r="S13" i="25"/>
  <c r="S12" i="25"/>
  <c r="S11" i="25"/>
  <c r="R22" i="25"/>
  <c r="R21" i="25"/>
  <c r="R20" i="25"/>
  <c r="R19" i="25"/>
  <c r="R18" i="25"/>
  <c r="R17" i="25"/>
  <c r="R16" i="25"/>
  <c r="R15" i="25"/>
  <c r="R14" i="25"/>
  <c r="R13" i="25"/>
  <c r="R12" i="25"/>
  <c r="R11" i="25"/>
  <c r="Q22" i="25"/>
  <c r="Q21" i="25"/>
  <c r="Q20" i="25"/>
  <c r="Q19" i="25"/>
  <c r="Q18" i="25"/>
  <c r="Q17" i="25"/>
  <c r="Q16" i="25"/>
  <c r="Q15" i="25"/>
  <c r="Q14" i="25"/>
  <c r="Q13" i="25"/>
  <c r="Q12" i="25"/>
  <c r="Q11" i="25"/>
  <c r="P21" i="25"/>
  <c r="P20" i="25"/>
  <c r="P19" i="25"/>
  <c r="P18" i="25"/>
  <c r="P17" i="25"/>
  <c r="P16" i="25"/>
  <c r="P15" i="25"/>
  <c r="P14" i="25"/>
  <c r="P13" i="25"/>
  <c r="P12" i="25"/>
  <c r="P11" i="25"/>
  <c r="O22" i="25"/>
  <c r="O21" i="25"/>
  <c r="O20" i="25"/>
  <c r="O19" i="25"/>
  <c r="O18" i="25"/>
  <c r="O17" i="25"/>
  <c r="O16" i="25"/>
  <c r="O15" i="25"/>
  <c r="O14" i="25"/>
  <c r="O13" i="25"/>
  <c r="O12" i="25"/>
  <c r="O11" i="25"/>
  <c r="L22" i="25"/>
  <c r="M22" i="25" s="1"/>
  <c r="L21" i="25"/>
  <c r="M21" i="25" s="1"/>
  <c r="L20" i="25"/>
  <c r="M20" i="25" s="1"/>
  <c r="L19" i="25"/>
  <c r="M19" i="25" s="1"/>
  <c r="L18" i="25"/>
  <c r="M18" i="25" s="1"/>
  <c r="L17" i="25"/>
  <c r="M17" i="25" s="1"/>
  <c r="L16" i="25"/>
  <c r="M16" i="25" s="1"/>
  <c r="L15" i="25"/>
  <c r="M15" i="25" s="1"/>
  <c r="L14" i="25"/>
  <c r="M14" i="25" s="1"/>
  <c r="L13" i="25"/>
  <c r="M13" i="25" s="1"/>
  <c r="L12" i="25"/>
  <c r="M12" i="25" s="1"/>
  <c r="L11" i="25"/>
  <c r="M11" i="25" s="1"/>
  <c r="K21" i="25"/>
  <c r="K20" i="25"/>
  <c r="K19" i="25"/>
  <c r="K18" i="25"/>
  <c r="K17" i="25"/>
  <c r="L38" i="102" s="1"/>
  <c r="K16" i="25"/>
  <c r="K15" i="25"/>
  <c r="K14" i="25"/>
  <c r="K13" i="25"/>
  <c r="K12" i="25"/>
  <c r="K11" i="25"/>
  <c r="J22" i="25"/>
  <c r="J21" i="25"/>
  <c r="J20" i="25"/>
  <c r="J19" i="25"/>
  <c r="J18" i="25"/>
  <c r="J17" i="25"/>
  <c r="K38" i="102" s="1"/>
  <c r="J16" i="25"/>
  <c r="J15" i="25"/>
  <c r="J14" i="25"/>
  <c r="J13" i="25"/>
  <c r="J12" i="25"/>
  <c r="K33" i="102" s="1"/>
  <c r="J11" i="25"/>
  <c r="I22" i="25"/>
  <c r="I21" i="25"/>
  <c r="J42" i="102" s="1"/>
  <c r="I20" i="25"/>
  <c r="I19" i="25"/>
  <c r="I18" i="25"/>
  <c r="I17" i="25"/>
  <c r="I16" i="25"/>
  <c r="I15" i="25"/>
  <c r="I14" i="25"/>
  <c r="I13" i="25"/>
  <c r="I12" i="25"/>
  <c r="I11" i="25"/>
  <c r="H22" i="25"/>
  <c r="I43" i="102" s="1"/>
  <c r="H21" i="25"/>
  <c r="H20" i="25"/>
  <c r="H19" i="25"/>
  <c r="H18" i="25"/>
  <c r="H17" i="25"/>
  <c r="H16" i="25"/>
  <c r="H15" i="25"/>
  <c r="H14" i="25"/>
  <c r="H13" i="25"/>
  <c r="H12" i="25"/>
  <c r="H11" i="25"/>
  <c r="F22" i="25"/>
  <c r="F21" i="25"/>
  <c r="F20" i="25"/>
  <c r="G20" i="25" s="1"/>
  <c r="F19" i="25"/>
  <c r="G19" i="25" s="1"/>
  <c r="F18" i="25"/>
  <c r="G18" i="25" s="1"/>
  <c r="F17" i="25"/>
  <c r="F16" i="25"/>
  <c r="G16" i="25" s="1"/>
  <c r="F15" i="25"/>
  <c r="G15" i="25" s="1"/>
  <c r="F14" i="25"/>
  <c r="G14" i="25" s="1"/>
  <c r="F13" i="25"/>
  <c r="G13" i="25" s="1"/>
  <c r="F12" i="25"/>
  <c r="F11" i="25"/>
  <c r="G11" i="25" s="1"/>
  <c r="AF24" i="16"/>
  <c r="AF23" i="16"/>
  <c r="AG23" i="102" s="1"/>
  <c r="AF22" i="16"/>
  <c r="AG22" i="102" s="1"/>
  <c r="AF21" i="16"/>
  <c r="AG21" i="102" s="1"/>
  <c r="AF20" i="16"/>
  <c r="AG20" i="102" s="1"/>
  <c r="AF19" i="16"/>
  <c r="AG19" i="102" s="1"/>
  <c r="AF18" i="16"/>
  <c r="AG18" i="102" s="1"/>
  <c r="AE25" i="16"/>
  <c r="AF25" i="102" s="1"/>
  <c r="AE24" i="16"/>
  <c r="AF24" i="102" s="1"/>
  <c r="AE23" i="16"/>
  <c r="AF23" i="102" s="1"/>
  <c r="AE22" i="16"/>
  <c r="AF22" i="102" s="1"/>
  <c r="AE21" i="16"/>
  <c r="AF21" i="102" s="1"/>
  <c r="AE20" i="16"/>
  <c r="AF20" i="102" s="1"/>
  <c r="AE19" i="16"/>
  <c r="AF19" i="102" s="1"/>
  <c r="AE18" i="16"/>
  <c r="AF18" i="102" s="1"/>
  <c r="W25" i="104" s="1"/>
  <c r="AA25" i="104" s="1"/>
  <c r="AD25" i="16"/>
  <c r="AE25" i="102" s="1"/>
  <c r="AD24" i="16"/>
  <c r="AE24" i="102" s="1"/>
  <c r="AD23" i="16"/>
  <c r="AE23" i="102" s="1"/>
  <c r="AD22" i="16"/>
  <c r="AE22" i="102" s="1"/>
  <c r="AD21" i="16"/>
  <c r="AE21" i="102" s="1"/>
  <c r="AD20" i="16"/>
  <c r="AE20" i="102" s="1"/>
  <c r="AD19" i="16"/>
  <c r="AE19" i="102" s="1"/>
  <c r="AD18" i="16"/>
  <c r="AE18" i="102" s="1"/>
  <c r="AA25" i="16"/>
  <c r="AA24" i="16"/>
  <c r="AA23" i="16"/>
  <c r="AA22" i="16"/>
  <c r="AA21" i="16"/>
  <c r="AA20" i="16"/>
  <c r="AA19" i="16"/>
  <c r="AA18" i="16"/>
  <c r="Z25" i="16"/>
  <c r="AA25" i="102" s="1"/>
  <c r="Z24" i="16"/>
  <c r="AA24" i="102" s="1"/>
  <c r="Z23" i="16"/>
  <c r="AA23" i="102" s="1"/>
  <c r="Z22" i="16"/>
  <c r="AA22" i="102" s="1"/>
  <c r="Z21" i="16"/>
  <c r="AA21" i="102" s="1"/>
  <c r="Z20" i="16"/>
  <c r="Z19" i="16"/>
  <c r="AA19" i="102" s="1"/>
  <c r="Z18" i="16"/>
  <c r="AA18" i="102" s="1"/>
  <c r="Y25" i="16"/>
  <c r="Y24" i="16"/>
  <c r="Y23" i="16"/>
  <c r="Y22" i="16"/>
  <c r="Y21" i="16"/>
  <c r="Y20" i="16"/>
  <c r="Y19" i="16"/>
  <c r="Y18" i="16"/>
  <c r="X25" i="16"/>
  <c r="X24" i="16"/>
  <c r="X23" i="16"/>
  <c r="X22" i="16"/>
  <c r="X21" i="16"/>
  <c r="X20" i="16"/>
  <c r="X19" i="16"/>
  <c r="X18" i="16"/>
  <c r="W25" i="16"/>
  <c r="W24" i="16"/>
  <c r="W23" i="16"/>
  <c r="W22" i="16"/>
  <c r="W21" i="16"/>
  <c r="W20" i="16"/>
  <c r="W19" i="16"/>
  <c r="W18" i="16"/>
  <c r="W17" i="16"/>
  <c r="W16" i="16"/>
  <c r="V25" i="16"/>
  <c r="V24" i="16"/>
  <c r="V23" i="16"/>
  <c r="V22" i="16"/>
  <c r="V21" i="16"/>
  <c r="V20" i="16"/>
  <c r="V19" i="16"/>
  <c r="V18" i="16"/>
  <c r="V17" i="16"/>
  <c r="V16" i="16"/>
  <c r="V14" i="16"/>
  <c r="U25" i="16"/>
  <c r="U24" i="16"/>
  <c r="U23" i="16"/>
  <c r="U22" i="16"/>
  <c r="U21" i="16"/>
  <c r="U20" i="16"/>
  <c r="U19" i="16"/>
  <c r="U18" i="16"/>
  <c r="U17" i="16"/>
  <c r="U16" i="16"/>
  <c r="U14" i="16"/>
  <c r="U13" i="16"/>
  <c r="U12" i="16"/>
  <c r="T25" i="16"/>
  <c r="T24" i="16"/>
  <c r="T23" i="16"/>
  <c r="T22" i="16"/>
  <c r="T21" i="16"/>
  <c r="T20" i="16"/>
  <c r="T19" i="16"/>
  <c r="T18" i="16"/>
  <c r="S25" i="16"/>
  <c r="S24" i="16"/>
  <c r="S23" i="16"/>
  <c r="S22" i="16"/>
  <c r="S21" i="16"/>
  <c r="S20" i="16"/>
  <c r="S19" i="16"/>
  <c r="S18" i="16"/>
  <c r="R25" i="16"/>
  <c r="R24" i="16"/>
  <c r="R23" i="16"/>
  <c r="R22" i="16"/>
  <c r="R21" i="16"/>
  <c r="R20" i="16"/>
  <c r="R19" i="16"/>
  <c r="R18" i="16"/>
  <c r="Q25" i="16"/>
  <c r="Q24" i="16"/>
  <c r="Q23" i="16"/>
  <c r="Q22" i="16"/>
  <c r="Q21" i="16"/>
  <c r="Q20" i="16"/>
  <c r="Q19" i="16"/>
  <c r="Q18" i="16"/>
  <c r="P25" i="16"/>
  <c r="P24" i="16"/>
  <c r="P23" i="16"/>
  <c r="P22" i="16"/>
  <c r="P21" i="16"/>
  <c r="P20" i="16"/>
  <c r="P19" i="16"/>
  <c r="P18" i="16"/>
  <c r="O25" i="16"/>
  <c r="O24" i="16"/>
  <c r="O23" i="16"/>
  <c r="O22" i="16"/>
  <c r="O21" i="16"/>
  <c r="O20" i="16"/>
  <c r="O19" i="16"/>
  <c r="O18" i="16"/>
  <c r="L25" i="16"/>
  <c r="M25" i="16" s="1"/>
  <c r="L24" i="16"/>
  <c r="M24" i="16" s="1"/>
  <c r="L23" i="16"/>
  <c r="M23" i="16" s="1"/>
  <c r="L22" i="16"/>
  <c r="M22" i="16" s="1"/>
  <c r="L21" i="16"/>
  <c r="M21" i="16" s="1"/>
  <c r="L20" i="16"/>
  <c r="M20" i="16" s="1"/>
  <c r="L19" i="16"/>
  <c r="M19" i="16" s="1"/>
  <c r="L18" i="16"/>
  <c r="M18" i="16" s="1"/>
  <c r="K25" i="16"/>
  <c r="K24" i="16"/>
  <c r="K23" i="16"/>
  <c r="K22" i="16"/>
  <c r="K21" i="16"/>
  <c r="K20" i="16"/>
  <c r="K19" i="16"/>
  <c r="K18" i="16"/>
  <c r="J25" i="16"/>
  <c r="J24" i="16"/>
  <c r="J23" i="16"/>
  <c r="J22" i="16"/>
  <c r="J21" i="16"/>
  <c r="J20" i="16"/>
  <c r="J19" i="16"/>
  <c r="J18" i="16"/>
  <c r="I25" i="16"/>
  <c r="I24" i="16"/>
  <c r="I23" i="16"/>
  <c r="I22" i="16"/>
  <c r="J22" i="102" s="1"/>
  <c r="I21" i="16"/>
  <c r="I20" i="16"/>
  <c r="I19" i="16"/>
  <c r="I18" i="16"/>
  <c r="H25" i="16"/>
  <c r="H24" i="16"/>
  <c r="H23" i="16"/>
  <c r="H22" i="16"/>
  <c r="H21" i="16"/>
  <c r="H20" i="16"/>
  <c r="H19" i="16"/>
  <c r="H18" i="16"/>
  <c r="F25" i="16"/>
  <c r="F24" i="16"/>
  <c r="G24" i="16" s="1"/>
  <c r="F23" i="16"/>
  <c r="G23" i="16" s="1"/>
  <c r="F22" i="16"/>
  <c r="F21" i="16"/>
  <c r="G21" i="16" s="1"/>
  <c r="F20" i="16"/>
  <c r="G20" i="16" s="1"/>
  <c r="F19" i="16"/>
  <c r="G19" i="16" s="1"/>
  <c r="F18" i="16"/>
  <c r="G18" i="16" s="1"/>
  <c r="AG14" i="24"/>
  <c r="AH30" i="102" s="1"/>
  <c r="Y37" i="104" s="1"/>
  <c r="AC37" i="104" s="1"/>
  <c r="AQ37" i="104" s="1"/>
  <c r="AW37" i="104" s="1"/>
  <c r="AG13" i="24"/>
  <c r="AH29" i="102" s="1"/>
  <c r="AG12" i="24"/>
  <c r="AH28" i="102" s="1"/>
  <c r="Y35" i="104" s="1"/>
  <c r="AC35" i="104" s="1"/>
  <c r="AG11" i="24"/>
  <c r="AH27" i="102" s="1"/>
  <c r="Y34" i="104" s="1"/>
  <c r="AC34" i="104" s="1"/>
  <c r="AF14" i="24"/>
  <c r="AG30" i="102" s="1"/>
  <c r="X37" i="104" s="1"/>
  <c r="AB37" i="104" s="1"/>
  <c r="AF13" i="24"/>
  <c r="AG29" i="102" s="1"/>
  <c r="AF12" i="24"/>
  <c r="AG28" i="102" s="1"/>
  <c r="AF11" i="24"/>
  <c r="AG27" i="102" s="1"/>
  <c r="AE14" i="24"/>
  <c r="AF30" i="102" s="1"/>
  <c r="AE13" i="24"/>
  <c r="AF29" i="102" s="1"/>
  <c r="AE12" i="24"/>
  <c r="AF28" i="102" s="1"/>
  <c r="AE11" i="24"/>
  <c r="AF27" i="102" s="1"/>
  <c r="AD14" i="24"/>
  <c r="AE30" i="102" s="1"/>
  <c r="AD13" i="24"/>
  <c r="AE29" i="102" s="1"/>
  <c r="AD12" i="24"/>
  <c r="AE28" i="102" s="1"/>
  <c r="AD11" i="24"/>
  <c r="AE27" i="102" s="1"/>
  <c r="AA14" i="24"/>
  <c r="AA13" i="24"/>
  <c r="AA12" i="24"/>
  <c r="AA11" i="24"/>
  <c r="Z14" i="24"/>
  <c r="AA30" i="102" s="1"/>
  <c r="Z13" i="24"/>
  <c r="AA29" i="102" s="1"/>
  <c r="Z12" i="24"/>
  <c r="AA28" i="102" s="1"/>
  <c r="Z11" i="24"/>
  <c r="Y14" i="24"/>
  <c r="Y13" i="24"/>
  <c r="Y12" i="24"/>
  <c r="Y11" i="24"/>
  <c r="X14" i="24"/>
  <c r="X13" i="24"/>
  <c r="X12" i="24"/>
  <c r="X11" i="24"/>
  <c r="W14" i="24"/>
  <c r="W13" i="24"/>
  <c r="W12" i="24"/>
  <c r="W11" i="24"/>
  <c r="V14" i="24"/>
  <c r="V13" i="24"/>
  <c r="V12" i="24"/>
  <c r="V11" i="24"/>
  <c r="U14" i="24"/>
  <c r="U13" i="24"/>
  <c r="U12" i="24"/>
  <c r="U11" i="24"/>
  <c r="T14" i="24"/>
  <c r="T13" i="24"/>
  <c r="T12" i="24"/>
  <c r="T11" i="24"/>
  <c r="S14" i="24"/>
  <c r="S13" i="24"/>
  <c r="S12" i="24"/>
  <c r="S11" i="24"/>
  <c r="R14" i="24"/>
  <c r="R13" i="24"/>
  <c r="R12" i="24"/>
  <c r="R11" i="24"/>
  <c r="Q14" i="24"/>
  <c r="Q13" i="24"/>
  <c r="Q12" i="24"/>
  <c r="Q11" i="24"/>
  <c r="P14" i="24"/>
  <c r="P13" i="24"/>
  <c r="P12" i="24"/>
  <c r="P11" i="24"/>
  <c r="O14" i="24"/>
  <c r="O13" i="24"/>
  <c r="O12" i="24"/>
  <c r="O11" i="24"/>
  <c r="L14" i="24"/>
  <c r="M14" i="24" s="1"/>
  <c r="L13" i="24"/>
  <c r="M13" i="24" s="1"/>
  <c r="L12" i="24"/>
  <c r="M12" i="24" s="1"/>
  <c r="L11" i="24"/>
  <c r="M11" i="24" s="1"/>
  <c r="K14" i="24"/>
  <c r="K13" i="24"/>
  <c r="K12" i="24"/>
  <c r="K11" i="24"/>
  <c r="J11" i="24"/>
  <c r="J14" i="24"/>
  <c r="J13" i="24"/>
  <c r="J12" i="24"/>
  <c r="I14" i="24"/>
  <c r="I13" i="24"/>
  <c r="I12" i="24"/>
  <c r="I11" i="24"/>
  <c r="H14" i="24"/>
  <c r="H13" i="24"/>
  <c r="H12" i="24"/>
  <c r="H11" i="24"/>
  <c r="F14" i="24"/>
  <c r="G14" i="24" s="1"/>
  <c r="F13" i="24"/>
  <c r="G13" i="24" s="1"/>
  <c r="F12" i="24"/>
  <c r="G12" i="24" s="1"/>
  <c r="F11" i="24"/>
  <c r="G11" i="24" s="1"/>
  <c r="V32" i="104" l="1"/>
  <c r="Z32" i="104" s="1"/>
  <c r="AQ35" i="104"/>
  <c r="AD35" i="104"/>
  <c r="AO25" i="104"/>
  <c r="AD25" i="104"/>
  <c r="V46" i="104"/>
  <c r="Z46" i="104" s="1"/>
  <c r="AR39" i="102"/>
  <c r="AQ39" i="102"/>
  <c r="AS39" i="102"/>
  <c r="AT39" i="102"/>
  <c r="AB18" i="25"/>
  <c r="AC39" i="102" s="1"/>
  <c r="AE46" i="104" s="1"/>
  <c r="AB39" i="102"/>
  <c r="V44" i="104"/>
  <c r="Z44" i="104" s="1"/>
  <c r="AR37" i="102"/>
  <c r="AS37" i="102"/>
  <c r="AT37" i="102"/>
  <c r="AQ37" i="102"/>
  <c r="AB16" i="25"/>
  <c r="AC37" i="102" s="1"/>
  <c r="AE44" i="104" s="1"/>
  <c r="AB37" i="102"/>
  <c r="AN37" i="102" s="1"/>
  <c r="AP37" i="104"/>
  <c r="AD37" i="104"/>
  <c r="AQ34" i="104"/>
  <c r="AD34" i="104"/>
  <c r="AB20" i="16"/>
  <c r="AC20" i="102" s="1"/>
  <c r="AB20" i="102"/>
  <c r="AN20" i="102" s="1"/>
  <c r="AB13" i="24"/>
  <c r="AC29" i="102" s="1"/>
  <c r="AB29" i="102"/>
  <c r="AR29" i="102"/>
  <c r="AS29" i="102"/>
  <c r="AT29" i="102"/>
  <c r="AQ29" i="102"/>
  <c r="AB23" i="16"/>
  <c r="AC23" i="102" s="1"/>
  <c r="AE30" i="104" s="1"/>
  <c r="AB23" i="102"/>
  <c r="AC10" i="24"/>
  <c r="AD26" i="102" s="1"/>
  <c r="AN26" i="102"/>
  <c r="AB14" i="24"/>
  <c r="AC30" i="102" s="1"/>
  <c r="AE37" i="104" s="1"/>
  <c r="AB30" i="102"/>
  <c r="AS30" i="102"/>
  <c r="AR30" i="102"/>
  <c r="AT30" i="102"/>
  <c r="AQ30" i="102"/>
  <c r="AR42" i="102"/>
  <c r="AS42" i="102"/>
  <c r="AT42" i="102"/>
  <c r="AQ42" i="102"/>
  <c r="AQ35" i="102"/>
  <c r="AR35" i="102"/>
  <c r="AS35" i="102"/>
  <c r="AT35" i="102"/>
  <c r="AR36" i="102"/>
  <c r="AS36" i="102"/>
  <c r="AT36" i="102"/>
  <c r="AQ36" i="102"/>
  <c r="AR34" i="102"/>
  <c r="AS34" i="102"/>
  <c r="AT34" i="102"/>
  <c r="AQ34" i="102"/>
  <c r="AQ43" i="102"/>
  <c r="AR43" i="102"/>
  <c r="AS43" i="102"/>
  <c r="AT43" i="102"/>
  <c r="AQ27" i="102"/>
  <c r="AR27" i="102"/>
  <c r="AS27" i="102"/>
  <c r="AT27" i="102"/>
  <c r="AR28" i="102"/>
  <c r="AS28" i="102"/>
  <c r="AT28" i="102"/>
  <c r="AQ28" i="102"/>
  <c r="AQ32" i="102"/>
  <c r="AR32" i="102"/>
  <c r="AS32" i="102"/>
  <c r="AT32" i="102"/>
  <c r="AR40" i="102"/>
  <c r="AS40" i="102"/>
  <c r="AT40" i="102"/>
  <c r="AQ40" i="102"/>
  <c r="AQ38" i="102"/>
  <c r="AR38" i="102"/>
  <c r="AS38" i="102"/>
  <c r="AT38" i="102"/>
  <c r="AQ33" i="102"/>
  <c r="AR33" i="102"/>
  <c r="AS33" i="102"/>
  <c r="AT33" i="102"/>
  <c r="AQ41" i="102"/>
  <c r="AR41" i="102"/>
  <c r="AS41" i="102"/>
  <c r="AT41" i="102"/>
  <c r="AB21" i="16"/>
  <c r="AC21" i="102" s="1"/>
  <c r="AB21" i="102"/>
  <c r="AB19" i="16"/>
  <c r="AC19" i="102" s="1"/>
  <c r="AB19" i="102"/>
  <c r="AB25" i="16"/>
  <c r="AC25" i="102" s="1"/>
  <c r="AE32" i="104" s="1"/>
  <c r="AB25" i="102"/>
  <c r="G21" i="25"/>
  <c r="H42" i="102" s="1"/>
  <c r="AO42" i="102" s="1"/>
  <c r="G42" i="102"/>
  <c r="G12" i="25"/>
  <c r="H33" i="102" s="1"/>
  <c r="AO33" i="102" s="1"/>
  <c r="G33" i="102"/>
  <c r="AB12" i="24"/>
  <c r="AC28" i="102" s="1"/>
  <c r="AE35" i="104" s="1"/>
  <c r="AB28" i="102"/>
  <c r="AB11" i="24"/>
  <c r="AC27" i="102" s="1"/>
  <c r="AE34" i="104" s="1"/>
  <c r="AB27" i="102"/>
  <c r="G22" i="25"/>
  <c r="H43" i="102" s="1"/>
  <c r="AO43" i="102" s="1"/>
  <c r="G43" i="102"/>
  <c r="AB19" i="25"/>
  <c r="AC40" i="102" s="1"/>
  <c r="AB40" i="102"/>
  <c r="AB24" i="16"/>
  <c r="AC24" i="102" s="1"/>
  <c r="AB24" i="102"/>
  <c r="AN24" i="102" s="1"/>
  <c r="G22" i="16"/>
  <c r="H22" i="102" s="1"/>
  <c r="G22" i="102"/>
  <c r="AB22" i="16"/>
  <c r="AC22" i="102" s="1"/>
  <c r="AB22" i="102"/>
  <c r="AN22" i="102" s="1"/>
  <c r="AB18" i="16"/>
  <c r="AC18" i="102" s="1"/>
  <c r="AE25" i="104" s="1"/>
  <c r="AB18" i="102"/>
  <c r="AB15" i="25"/>
  <c r="AC36" i="102" s="1"/>
  <c r="AB36" i="102"/>
  <c r="AN36" i="102" s="1"/>
  <c r="AB22" i="25"/>
  <c r="AC43" i="102" s="1"/>
  <c r="AB43" i="102"/>
  <c r="AB21" i="25"/>
  <c r="AC42" i="102" s="1"/>
  <c r="AB42" i="102"/>
  <c r="AN42" i="102" s="1"/>
  <c r="AB20" i="25"/>
  <c r="AC41" i="102" s="1"/>
  <c r="AB41" i="102"/>
  <c r="AB14" i="25"/>
  <c r="AC35" i="102" s="1"/>
  <c r="AB35" i="102"/>
  <c r="AB13" i="25"/>
  <c r="AC34" i="102" s="1"/>
  <c r="AB34" i="102"/>
  <c r="AN34" i="102" s="1"/>
  <c r="AB12" i="25"/>
  <c r="AC33" i="102" s="1"/>
  <c r="AB33" i="102"/>
  <c r="AB11" i="25"/>
  <c r="AC32" i="102" s="1"/>
  <c r="AB32" i="102"/>
  <c r="G10" i="25"/>
  <c r="G31" i="102"/>
  <c r="AB31" i="102"/>
  <c r="AB10" i="25"/>
  <c r="G17" i="25"/>
  <c r="H38" i="102" s="1"/>
  <c r="G38" i="102"/>
  <c r="AB17" i="25"/>
  <c r="AC38" i="102" s="1"/>
  <c r="AB38" i="102"/>
  <c r="M24" i="25"/>
  <c r="AG17" i="16"/>
  <c r="AG16" i="16"/>
  <c r="AH16" i="102" s="1"/>
  <c r="AG15" i="16"/>
  <c r="AG14" i="16"/>
  <c r="AG13" i="16"/>
  <c r="AH13" i="102" s="1"/>
  <c r="Y20" i="104" s="1"/>
  <c r="AC20" i="104" s="1"/>
  <c r="AQ20" i="104" s="1"/>
  <c r="AW20" i="104" s="1"/>
  <c r="AG12" i="16"/>
  <c r="AG11" i="16"/>
  <c r="AH11" i="102" s="1"/>
  <c r="AF17" i="16"/>
  <c r="AG17" i="102" s="1"/>
  <c r="X24" i="104" s="1"/>
  <c r="AB24" i="104" s="1"/>
  <c r="AF16" i="16"/>
  <c r="AG16" i="102" s="1"/>
  <c r="AF15" i="16"/>
  <c r="AG15" i="102" s="1"/>
  <c r="AF14" i="16"/>
  <c r="AF13" i="16"/>
  <c r="AG13" i="102" s="1"/>
  <c r="X20" i="104" s="1"/>
  <c r="AB20" i="104" s="1"/>
  <c r="AF12" i="16"/>
  <c r="AG12" i="102" s="1"/>
  <c r="AF11" i="16"/>
  <c r="AG11" i="102" s="1"/>
  <c r="AE17" i="16"/>
  <c r="AF17" i="102" s="1"/>
  <c r="AE16" i="16"/>
  <c r="AF16" i="102" s="1"/>
  <c r="AE15" i="16"/>
  <c r="AF15" i="102" s="1"/>
  <c r="AE14" i="16"/>
  <c r="AE13" i="16"/>
  <c r="AF13" i="102" s="1"/>
  <c r="AE12" i="16"/>
  <c r="AF12" i="102" s="1"/>
  <c r="AE11" i="16"/>
  <c r="AF11" i="102" s="1"/>
  <c r="AD17" i="16"/>
  <c r="AE17" i="102" s="1"/>
  <c r="AD16" i="16"/>
  <c r="AE16" i="102" s="1"/>
  <c r="AD15" i="16"/>
  <c r="AE15" i="102" s="1"/>
  <c r="AD14" i="16"/>
  <c r="AE14" i="102" s="1"/>
  <c r="AD13" i="16"/>
  <c r="AE13" i="102" s="1"/>
  <c r="AD12" i="16"/>
  <c r="AE12" i="102" s="1"/>
  <c r="AD11" i="16"/>
  <c r="AE11" i="102" s="1"/>
  <c r="AA17" i="16"/>
  <c r="AA16" i="16"/>
  <c r="AA15" i="16"/>
  <c r="AA14" i="16"/>
  <c r="AA13" i="16"/>
  <c r="AA12" i="16"/>
  <c r="AA11" i="16"/>
  <c r="Z17" i="16"/>
  <c r="AA17" i="102" s="1"/>
  <c r="Z16" i="16"/>
  <c r="AA16" i="102" s="1"/>
  <c r="Z14" i="16"/>
  <c r="AA14" i="102" s="1"/>
  <c r="Z13" i="16"/>
  <c r="AA13" i="102" s="1"/>
  <c r="Z12" i="16"/>
  <c r="AA12" i="102" s="1"/>
  <c r="Z11" i="16"/>
  <c r="AA11" i="102" s="1"/>
  <c r="Y17" i="16"/>
  <c r="Y16" i="16"/>
  <c r="Y14" i="16"/>
  <c r="Y13" i="16"/>
  <c r="Y12" i="16"/>
  <c r="Y11" i="16"/>
  <c r="X17" i="16"/>
  <c r="X16" i="16"/>
  <c r="X14" i="16"/>
  <c r="X13" i="16"/>
  <c r="X12" i="16"/>
  <c r="X11" i="16"/>
  <c r="W14" i="16"/>
  <c r="W13" i="16"/>
  <c r="W12" i="16"/>
  <c r="W11" i="16"/>
  <c r="V13" i="16"/>
  <c r="V12" i="16"/>
  <c r="V11" i="16"/>
  <c r="U11" i="16"/>
  <c r="T17" i="16"/>
  <c r="T16" i="16"/>
  <c r="T15" i="16"/>
  <c r="T14" i="16"/>
  <c r="T13" i="16"/>
  <c r="T12" i="16"/>
  <c r="T11" i="16"/>
  <c r="S17" i="16"/>
  <c r="S16" i="16"/>
  <c r="S15" i="16"/>
  <c r="S14" i="16"/>
  <c r="S13" i="16"/>
  <c r="S12" i="16"/>
  <c r="S11" i="16"/>
  <c r="S10" i="16"/>
  <c r="R17" i="16"/>
  <c r="R16" i="16"/>
  <c r="R15" i="16"/>
  <c r="R14" i="16"/>
  <c r="R13" i="16"/>
  <c r="R12" i="16"/>
  <c r="R11" i="16"/>
  <c r="Q17" i="16"/>
  <c r="Q16" i="16"/>
  <c r="Q15" i="16"/>
  <c r="Q14" i="16"/>
  <c r="Q13" i="16"/>
  <c r="Q12" i="16"/>
  <c r="Q11" i="16"/>
  <c r="P17" i="16"/>
  <c r="P16" i="16"/>
  <c r="P15" i="16"/>
  <c r="P14" i="16"/>
  <c r="P13" i="16"/>
  <c r="P12" i="16"/>
  <c r="P11" i="16"/>
  <c r="O17" i="16"/>
  <c r="O16" i="16"/>
  <c r="O15" i="16"/>
  <c r="O14" i="16"/>
  <c r="O13" i="16"/>
  <c r="O12" i="16"/>
  <c r="O11" i="16"/>
  <c r="L17" i="16"/>
  <c r="M17" i="16" s="1"/>
  <c r="L16" i="16"/>
  <c r="M16" i="16" s="1"/>
  <c r="L15" i="16"/>
  <c r="M15" i="16" s="1"/>
  <c r="L14" i="16"/>
  <c r="M14" i="16" s="1"/>
  <c r="L13" i="16"/>
  <c r="M13" i="16" s="1"/>
  <c r="L12" i="16"/>
  <c r="M12" i="16" s="1"/>
  <c r="L11" i="16"/>
  <c r="M11" i="16" s="1"/>
  <c r="K17" i="16"/>
  <c r="K16" i="16"/>
  <c r="K15" i="16"/>
  <c r="K14" i="16"/>
  <c r="K13" i="16"/>
  <c r="K12" i="16"/>
  <c r="K11" i="16"/>
  <c r="J17" i="16"/>
  <c r="J16" i="16"/>
  <c r="J15" i="16"/>
  <c r="J14" i="16"/>
  <c r="J13" i="16"/>
  <c r="J12" i="16"/>
  <c r="J11" i="16"/>
  <c r="I17" i="16"/>
  <c r="I16" i="16"/>
  <c r="I15" i="16"/>
  <c r="I14" i="16"/>
  <c r="I13" i="16"/>
  <c r="I12" i="16"/>
  <c r="I11" i="16"/>
  <c r="H17" i="16"/>
  <c r="H16" i="16"/>
  <c r="H15" i="16"/>
  <c r="H14" i="16"/>
  <c r="H13" i="16"/>
  <c r="H12" i="16"/>
  <c r="H11" i="16"/>
  <c r="F17" i="16"/>
  <c r="G17" i="16" s="1"/>
  <c r="F16" i="16"/>
  <c r="G16" i="16" s="1"/>
  <c r="F15" i="16"/>
  <c r="F14" i="16"/>
  <c r="F13" i="16"/>
  <c r="F12" i="16"/>
  <c r="G12" i="16" s="1"/>
  <c r="F11" i="16"/>
  <c r="G11" i="16" s="1"/>
  <c r="Z15" i="16"/>
  <c r="AA15" i="102" s="1"/>
  <c r="X15" i="16"/>
  <c r="AN32" i="104" l="1"/>
  <c r="AD32" i="104"/>
  <c r="AW35" i="104"/>
  <c r="AR35" i="104"/>
  <c r="AP24" i="104"/>
  <c r="AD24" i="104"/>
  <c r="AP20" i="104"/>
  <c r="AD20" i="104"/>
  <c r="AU25" i="104"/>
  <c r="AR25" i="104"/>
  <c r="AN39" i="102"/>
  <c r="AD46" i="104"/>
  <c r="AN46" i="104"/>
  <c r="BB19" i="104"/>
  <c r="G6" i="104" s="1"/>
  <c r="BA18" i="104"/>
  <c r="BB18" i="104"/>
  <c r="AN44" i="104"/>
  <c r="AD44" i="104"/>
  <c r="AN30" i="102"/>
  <c r="AV37" i="104"/>
  <c r="AR37" i="104"/>
  <c r="AN27" i="102"/>
  <c r="AW34" i="104"/>
  <c r="AR34" i="104"/>
  <c r="AN29" i="102"/>
  <c r="AN23" i="102"/>
  <c r="AB14" i="16"/>
  <c r="AC14" i="102" s="1"/>
  <c r="AB14" i="102"/>
  <c r="AS14" i="102"/>
  <c r="AR14" i="102"/>
  <c r="AQ14" i="102"/>
  <c r="AT14" i="102"/>
  <c r="AN41" i="102"/>
  <c r="AN28" i="102"/>
  <c r="AN19" i="102"/>
  <c r="AN40" i="102"/>
  <c r="AQ13" i="102"/>
  <c r="AR13" i="102"/>
  <c r="AS13" i="102"/>
  <c r="AT13" i="102"/>
  <c r="AQ12" i="102"/>
  <c r="AR12" i="102"/>
  <c r="AS12" i="102"/>
  <c r="AT12" i="102"/>
  <c r="AQ15" i="102"/>
  <c r="AR15" i="102"/>
  <c r="AS15" i="102"/>
  <c r="AT15" i="102"/>
  <c r="AQ11" i="102"/>
  <c r="AR11" i="102"/>
  <c r="AS11" i="102"/>
  <c r="AT11" i="102"/>
  <c r="AQ16" i="102"/>
  <c r="AR16" i="102"/>
  <c r="AS16" i="102"/>
  <c r="AT16" i="102"/>
  <c r="AQ17" i="102"/>
  <c r="AR17" i="102"/>
  <c r="AS17" i="102"/>
  <c r="AT17" i="102"/>
  <c r="AN21" i="102"/>
  <c r="AB17" i="16"/>
  <c r="AC17" i="102" s="1"/>
  <c r="AE24" i="104" s="1"/>
  <c r="AB17" i="102"/>
  <c r="AN25" i="102"/>
  <c r="AN33" i="102"/>
  <c r="G24" i="25"/>
  <c r="I4" i="98" s="1"/>
  <c r="Q3" i="98" s="1"/>
  <c r="AN18" i="102"/>
  <c r="AO22" i="102"/>
  <c r="AB16" i="16"/>
  <c r="AC16" i="102" s="1"/>
  <c r="AB16" i="102"/>
  <c r="AN43" i="102"/>
  <c r="AN35" i="102"/>
  <c r="AN32" i="102"/>
  <c r="AB15" i="16"/>
  <c r="AC15" i="102" s="1"/>
  <c r="AB15" i="102"/>
  <c r="H31" i="102"/>
  <c r="AO31" i="102" s="1"/>
  <c r="N10" i="25"/>
  <c r="O31" i="102" s="1"/>
  <c r="AC31" i="102"/>
  <c r="AC10" i="25"/>
  <c r="AD31" i="102" s="1"/>
  <c r="AB11" i="16"/>
  <c r="AC11" i="102" s="1"/>
  <c r="AB11" i="102"/>
  <c r="AN38" i="102"/>
  <c r="AO38" i="102"/>
  <c r="AB13" i="16"/>
  <c r="AC13" i="102" s="1"/>
  <c r="AE20" i="104" s="1"/>
  <c r="AB13" i="102"/>
  <c r="AB12" i="16"/>
  <c r="AC12" i="102" s="1"/>
  <c r="AB12" i="102"/>
  <c r="Y15" i="16"/>
  <c r="W15" i="16"/>
  <c r="V15" i="16"/>
  <c r="U15" i="16"/>
  <c r="F7" i="19"/>
  <c r="G7" i="19"/>
  <c r="H7" i="19"/>
  <c r="I7" i="19"/>
  <c r="Q9" i="19"/>
  <c r="S9" i="19"/>
  <c r="F10" i="19"/>
  <c r="G10" i="19"/>
  <c r="H10" i="19"/>
  <c r="I10" i="19"/>
  <c r="F12" i="19"/>
  <c r="G12" i="19"/>
  <c r="H12" i="19"/>
  <c r="I12" i="19"/>
  <c r="D13" i="19"/>
  <c r="D14" i="19"/>
  <c r="AT32" i="104" l="1"/>
  <c r="AR32" i="104"/>
  <c r="BB17" i="104"/>
  <c r="G4" i="104" s="1"/>
  <c r="AV24" i="104"/>
  <c r="AR24" i="104"/>
  <c r="AV20" i="104"/>
  <c r="AR20" i="104"/>
  <c r="E5" i="104"/>
  <c r="BA19" i="104"/>
  <c r="G5" i="104"/>
  <c r="AT46" i="104"/>
  <c r="AR46" i="104"/>
  <c r="AT44" i="104"/>
  <c r="AR44" i="104"/>
  <c r="AN14" i="102"/>
  <c r="AN17" i="102"/>
  <c r="AN16" i="102"/>
  <c r="N24" i="25"/>
  <c r="AN15" i="102"/>
  <c r="AN31" i="102"/>
  <c r="AN11" i="102"/>
  <c r="AN12" i="102"/>
  <c r="AN13" i="102"/>
  <c r="T10" i="16"/>
  <c r="L10" i="16"/>
  <c r="D14" i="31"/>
  <c r="E14" i="31" s="1"/>
  <c r="D13" i="31"/>
  <c r="E13" i="31" s="1"/>
  <c r="I12" i="31"/>
  <c r="AH18" i="102" s="1"/>
  <c r="H12" i="31"/>
  <c r="G12" i="31"/>
  <c r="F12" i="31"/>
  <c r="I10" i="31"/>
  <c r="H10" i="31"/>
  <c r="G10" i="31"/>
  <c r="F10" i="31"/>
  <c r="S9" i="31"/>
  <c r="Q9" i="31"/>
  <c r="I7" i="31"/>
  <c r="H7" i="31"/>
  <c r="G7" i="31"/>
  <c r="F7" i="31"/>
  <c r="E24" i="25"/>
  <c r="E16" i="24"/>
  <c r="G10" i="104" l="1"/>
  <c r="BB23" i="104"/>
  <c r="E6" i="104"/>
  <c r="AS18" i="102"/>
  <c r="AT18" i="102"/>
  <c r="AQ18" i="102"/>
  <c r="AR18" i="102"/>
  <c r="D12" i="31"/>
  <c r="E12" i="31" s="1"/>
  <c r="D7" i="31"/>
  <c r="E7" i="31" s="1"/>
  <c r="M10" i="16"/>
  <c r="U10" i="16"/>
  <c r="I10" i="16"/>
  <c r="J10" i="102" s="1"/>
  <c r="AD10" i="16"/>
  <c r="AE10" i="102" s="1"/>
  <c r="P10" i="16"/>
  <c r="R10" i="16"/>
  <c r="AH25" i="102"/>
  <c r="AH20" i="102"/>
  <c r="AG10" i="16"/>
  <c r="AH10" i="102" s="1"/>
  <c r="AH22" i="102"/>
  <c r="AH19" i="102"/>
  <c r="AH23" i="102"/>
  <c r="Y30" i="104" s="1"/>
  <c r="AC30" i="104" s="1"/>
  <c r="AH21" i="102"/>
  <c r="AH24" i="102"/>
  <c r="K10" i="16"/>
  <c r="Q10" i="16"/>
  <c r="V10" i="16"/>
  <c r="AE10" i="16"/>
  <c r="AF10" i="102" s="1"/>
  <c r="Z10" i="16"/>
  <c r="AA10" i="102" s="1"/>
  <c r="AF10" i="16"/>
  <c r="AG10" i="102" s="1"/>
  <c r="O10" i="16"/>
  <c r="AC17" i="25"/>
  <c r="AD38" i="102" s="1"/>
  <c r="J10" i="16"/>
  <c r="H10" i="16"/>
  <c r="W10" i="16"/>
  <c r="X10" i="16"/>
  <c r="Y10" i="16"/>
  <c r="AQ30" i="104" l="1"/>
  <c r="AD30" i="104"/>
  <c r="BA17" i="104" s="1"/>
  <c r="BA23" i="104" s="1"/>
  <c r="AS22" i="102"/>
  <c r="AQ22" i="102"/>
  <c r="AR22" i="102"/>
  <c r="AT22" i="102"/>
  <c r="AR20" i="102"/>
  <c r="AS20" i="102"/>
  <c r="AT20" i="102"/>
  <c r="AQ20" i="102"/>
  <c r="AQ25" i="102"/>
  <c r="AR25" i="102"/>
  <c r="AS25" i="102"/>
  <c r="AT25" i="102"/>
  <c r="AR24" i="102"/>
  <c r="AQ24" i="102"/>
  <c r="AT24" i="102"/>
  <c r="AS24" i="102"/>
  <c r="AR21" i="102"/>
  <c r="AS21" i="102"/>
  <c r="AT21" i="102"/>
  <c r="AQ21" i="102"/>
  <c r="AR23" i="102"/>
  <c r="AS23" i="102"/>
  <c r="AT23" i="102"/>
  <c r="AQ23" i="102"/>
  <c r="AS10" i="102"/>
  <c r="AT10" i="102"/>
  <c r="AQ10" i="102"/>
  <c r="AR10" i="102"/>
  <c r="AR19" i="102"/>
  <c r="AS19" i="102"/>
  <c r="AT19" i="102"/>
  <c r="AQ19" i="102"/>
  <c r="AA10" i="16"/>
  <c r="AB10" i="16" s="1"/>
  <c r="AC10" i="102" s="1"/>
  <c r="AC75" i="102" s="1"/>
  <c r="AD75" i="102" s="1"/>
  <c r="F10" i="16"/>
  <c r="AC14" i="24"/>
  <c r="AD30" i="102" s="1"/>
  <c r="AC11" i="24"/>
  <c r="AD27" i="102" s="1"/>
  <c r="AC12" i="24"/>
  <c r="AD28" i="102" s="1"/>
  <c r="AC11" i="25"/>
  <c r="AD32" i="102" s="1"/>
  <c r="AC25" i="16"/>
  <c r="AD25" i="102" s="1"/>
  <c r="AC15" i="25"/>
  <c r="AD36" i="102" s="1"/>
  <c r="AC22" i="25"/>
  <c r="AD43" i="102" s="1"/>
  <c r="N11" i="24"/>
  <c r="AC21" i="16"/>
  <c r="AD21" i="102" s="1"/>
  <c r="AC17" i="16"/>
  <c r="AD17" i="102" s="1"/>
  <c r="M16" i="24"/>
  <c r="AW30" i="104" l="1"/>
  <c r="AR30" i="104"/>
  <c r="E4" i="104" s="1"/>
  <c r="E10" i="104" s="1"/>
  <c r="AB10" i="102"/>
  <c r="AN10" i="102" s="1"/>
  <c r="G10" i="16"/>
  <c r="H10" i="102" s="1"/>
  <c r="H75" i="102" s="1"/>
  <c r="G10" i="102"/>
  <c r="N11" i="16"/>
  <c r="N16" i="16"/>
  <c r="AC20" i="16"/>
  <c r="AD20" i="102" s="1"/>
  <c r="N23" i="16"/>
  <c r="AC24" i="16"/>
  <c r="AD24" i="102" s="1"/>
  <c r="AC16" i="16"/>
  <c r="AD16" i="102" s="1"/>
  <c r="AC15" i="16"/>
  <c r="AD15" i="102" s="1"/>
  <c r="N12" i="16"/>
  <c r="AC18" i="16"/>
  <c r="AD18" i="102" s="1"/>
  <c r="AC23" i="16"/>
  <c r="AD23" i="102" s="1"/>
  <c r="AC13" i="16"/>
  <c r="AD13" i="102" s="1"/>
  <c r="AC19" i="16"/>
  <c r="AD19" i="102" s="1"/>
  <c r="AC12" i="16"/>
  <c r="AD12" i="102" s="1"/>
  <c r="AC14" i="16"/>
  <c r="AD14" i="102" s="1"/>
  <c r="AC10" i="16"/>
  <c r="AD10" i="102" s="1"/>
  <c r="AC22" i="16"/>
  <c r="AD22" i="102" s="1"/>
  <c r="AC11" i="16"/>
  <c r="AD11" i="102" s="1"/>
  <c r="AC13" i="25"/>
  <c r="AD34" i="102" s="1"/>
  <c r="AC19" i="25"/>
  <c r="AD40" i="102" s="1"/>
  <c r="AC16" i="25"/>
  <c r="AD37" i="102" s="1"/>
  <c r="AC21" i="25"/>
  <c r="AD42" i="102" s="1"/>
  <c r="AB24" i="25"/>
  <c r="AC24" i="25" s="1"/>
  <c r="AC12" i="25"/>
  <c r="AD33" i="102" s="1"/>
  <c r="AC18" i="25"/>
  <c r="AD39" i="102" s="1"/>
  <c r="AC20" i="25"/>
  <c r="AD41" i="102" s="1"/>
  <c r="AC14" i="25"/>
  <c r="AD35" i="102" s="1"/>
  <c r="N12" i="24"/>
  <c r="AC13" i="24"/>
  <c r="AD29" i="102" s="1"/>
  <c r="AB16" i="24"/>
  <c r="AC16" i="24" s="1"/>
  <c r="N14" i="24"/>
  <c r="N13" i="24"/>
  <c r="G16" i="24"/>
  <c r="N15" i="16"/>
  <c r="N17" i="16"/>
  <c r="N20" i="16"/>
  <c r="N24" i="16"/>
  <c r="N14" i="16"/>
  <c r="N10" i="16"/>
  <c r="O10" i="102" s="1"/>
  <c r="N18" i="16"/>
  <c r="N25" i="16"/>
  <c r="N13" i="16"/>
  <c r="AO10" i="102" l="1"/>
  <c r="N16" i="24"/>
  <c r="N19" i="16"/>
  <c r="N22" i="16"/>
  <c r="O22" i="102" s="1"/>
  <c r="N21" i="16"/>
  <c r="N12" i="25"/>
  <c r="O33" i="102" s="1"/>
  <c r="N18" i="25"/>
  <c r="N15" i="25"/>
  <c r="N11" i="25"/>
  <c r="N13" i="25"/>
  <c r="N17" i="25"/>
  <c r="O38" i="102" s="1"/>
  <c r="N22" i="25"/>
  <c r="O43" i="102" s="1"/>
  <c r="N21" i="25"/>
  <c r="O42" i="102" s="1"/>
  <c r="N14" i="25"/>
  <c r="N20" i="25"/>
  <c r="N16" i="25"/>
  <c r="N19" i="25"/>
  <c r="E27" i="16"/>
  <c r="C4" i="98" l="1"/>
  <c r="G2" i="102"/>
  <c r="G27" i="16"/>
  <c r="G4" i="98" s="1"/>
  <c r="O3" i="98" s="1"/>
  <c r="M27" i="16"/>
  <c r="AB27" i="16"/>
  <c r="N27" i="16" l="1"/>
  <c r="AC27" i="16"/>
</calcChain>
</file>

<file path=xl/sharedStrings.xml><?xml version="1.0" encoding="utf-8"?>
<sst xmlns="http://schemas.openxmlformats.org/spreadsheetml/2006/main" count="7209" uniqueCount="1242">
  <si>
    <t>DIAGNÓSTICO</t>
  </si>
  <si>
    <t xml:space="preserve"> E2E COOLERS</t>
  </si>
  <si>
    <t>MENU</t>
  </si>
  <si>
    <t>Fabricante:</t>
  </si>
  <si>
    <t>Bandeirantes</t>
  </si>
  <si>
    <t>PÁGINAS</t>
  </si>
  <si>
    <t>MÓDULOS</t>
  </si>
  <si>
    <t>INSTRUÇÕES</t>
  </si>
  <si>
    <t>Menu</t>
  </si>
  <si>
    <t xml:space="preserve">
Aqui você verá todos os módulos e páginas do documento, bem como um resumo do objetivo deste material.</t>
  </si>
  <si>
    <t>Botões</t>
  </si>
  <si>
    <t>Selecione a página para a qual deseja ir clicando em um dos botões do Menu</t>
  </si>
  <si>
    <t>Fabricante</t>
  </si>
  <si>
    <t>Indica qual é o fabricante que se refere ao arquivo</t>
  </si>
  <si>
    <t>Menu Módulos</t>
  </si>
  <si>
    <t>Acesse o item</t>
  </si>
  <si>
    <t>Para acessar a página do item, clique no número (#) ou nome do processo.</t>
  </si>
  <si>
    <t>Ocultar e exibir colunas</t>
  </si>
  <si>
    <t>Se deseja ver apenas as pontuações de cada etapa do E2E, clique no (-) acima dos títulos para ocultar as colunas extras. Se você quiser reexibi-los, clique no (+)</t>
  </si>
  <si>
    <t>Puntuação</t>
  </si>
  <si>
    <t>A pontuação de acordo com a validação do item para cada uma das etapas do E2E.</t>
  </si>
  <si>
    <t>Score</t>
  </si>
  <si>
    <t>É o valor ganho com a pontuação alcançada de acordo com o peso do item</t>
  </si>
  <si>
    <t>Aqui você encontra um resumo de todos os itens do módulo com suas respectivas pontuações e dados principais. A partir daqui você pode acessar o item que deseja.</t>
  </si>
  <si>
    <t>P C MC MP</t>
  </si>
  <si>
    <t>Resumo das validações de cada item, Validado, Não Validado ou Pendente que corresponde a cada tipo de pontuação Parcial (P), Cumpre (C), Mais que Cumpre (MC), Melhor Prática (MP).</t>
  </si>
  <si>
    <t>GAP Futuro</t>
  </si>
  <si>
    <t>Demonstra o quanto a pontuação do item pode aumentar no futuro em relação ao Diagnóstico Inicial</t>
  </si>
  <si>
    <t>GAP Suporte</t>
  </si>
  <si>
    <t>Demuestra cuanto hace falta alcanzar en el Call de Soporte en relación con el puntaje que fue planificado</t>
  </si>
  <si>
    <t>Quick Win</t>
  </si>
  <si>
    <t>Indica se esse processo custa muito pouco, mais ou menos ou muito esforço para avançar na pontuação</t>
  </si>
  <si>
    <t>Prioridade</t>
  </si>
  <si>
    <t>Indica quais itens têm prioridade alta ou baixa ou se não possuem planejamento</t>
  </si>
  <si>
    <t>Meses</t>
  </si>
  <si>
    <t>Demonstra o planejamento de tempo para avançar nesse processo</t>
  </si>
  <si>
    <t>Status</t>
  </si>
  <si>
    <t>Indica como o progresso está progredindo no processo ao longo do período de suporte</t>
  </si>
  <si>
    <t>Item</t>
  </si>
  <si>
    <t>Notas explicativas sobre ou exemplo</t>
  </si>
  <si>
    <t>A guia Exemplo de item tem notas sobre todos os campos editáveis ​​com explicações.</t>
  </si>
  <si>
    <t>Campos editáveis</t>
  </si>
  <si>
    <t>O Hub deve preencher todos os campos em Negrito</t>
  </si>
  <si>
    <t>É onde está tudo o que corresponde aos processos E2E. É aqui que o Hub vai preencher de materiais fabricantess, exemplos, validações, fazer planejamentos e ter uma visão mais detalhada do processo.</t>
  </si>
  <si>
    <t>Tamanho da coluna</t>
  </si>
  <si>
    <t>Nunca se deve aumentar o comprimento da coluna, se necessário é possível aumentar a altura da linha (em descrições como Contexto, Comentários e Sugestão, há sempre uma segunda linha que pode ser aumentada.)</t>
  </si>
  <si>
    <t>Se necessário, para obter mais espaço, você pode ocultar as colunas de resumo, comentários e itens clicando no (-) acima dos títulos. Para reexibir clique em (+)</t>
  </si>
  <si>
    <t>Consulte o exemplo preenchido</t>
  </si>
  <si>
    <r>
      <t xml:space="preserve">#1: </t>
    </r>
    <r>
      <rPr>
        <b/>
        <sz val="36"/>
        <color theme="1" tint="0.14999847407452621"/>
        <rFont val="Century Gothic"/>
        <family val="2"/>
      </rPr>
      <t>MISSÃO E VISÃO</t>
    </r>
  </si>
  <si>
    <t>Resumen</t>
  </si>
  <si>
    <t>Comentários e Detalles</t>
  </si>
  <si>
    <t>Puntuación</t>
  </si>
  <si>
    <t>Peso</t>
  </si>
  <si>
    <t>P</t>
  </si>
  <si>
    <t>C</t>
  </si>
  <si>
    <t>MC</t>
  </si>
  <si>
    <t>MP</t>
  </si>
  <si>
    <t>Legenda</t>
  </si>
  <si>
    <t>DIAGNÓSTICO INICIAL</t>
  </si>
  <si>
    <r>
      <rPr>
        <b/>
        <sz val="20"/>
        <color rgb="FF00B050"/>
        <rFont val="Century Gothic"/>
        <family val="2"/>
      </rPr>
      <t>•</t>
    </r>
    <r>
      <rPr>
        <sz val="20"/>
        <color theme="1" tint="0.14999847407452621"/>
        <rFont val="Century Gothic"/>
        <family val="2"/>
      </rPr>
      <t xml:space="preserve"> </t>
    </r>
    <r>
      <rPr>
        <sz val="14"/>
        <color theme="1" tint="0.14999847407452621"/>
        <rFont val="Century Gothic"/>
        <family val="2"/>
      </rPr>
      <t xml:space="preserve">   Validado
</t>
    </r>
    <r>
      <rPr>
        <sz val="20"/>
        <color theme="7" tint="0.39997558519241921"/>
        <rFont val="Century Gothic"/>
        <family val="2"/>
      </rPr>
      <t>•</t>
    </r>
    <r>
      <rPr>
        <b/>
        <sz val="14"/>
        <color theme="7" tint="0.39997558519241921"/>
        <rFont val="Century Gothic"/>
        <family val="2"/>
      </rPr>
      <t xml:space="preserve"> </t>
    </r>
    <r>
      <rPr>
        <b/>
        <sz val="14"/>
        <color theme="1" tint="0.14999847407452621"/>
        <rFont val="Century Gothic"/>
        <family val="2"/>
      </rPr>
      <t xml:space="preserve">   </t>
    </r>
    <r>
      <rPr>
        <sz val="14"/>
        <color theme="1" tint="0.14999847407452621"/>
        <rFont val="Century Gothic"/>
        <family val="2"/>
      </rPr>
      <t xml:space="preserve">Pendente
</t>
    </r>
    <r>
      <rPr>
        <sz val="20"/>
        <color rgb="FFC00000"/>
        <rFont val="Century Gothic"/>
        <family val="2"/>
      </rPr>
      <t>•</t>
    </r>
    <r>
      <rPr>
        <b/>
        <sz val="14"/>
        <color rgb="FFC00000"/>
        <rFont val="Century Gothic"/>
        <family val="2"/>
      </rPr>
      <t xml:space="preserve">  </t>
    </r>
    <r>
      <rPr>
        <b/>
        <sz val="14"/>
        <color theme="1" tint="0.14999847407452621"/>
        <rFont val="Century Gothic"/>
        <family val="2"/>
      </rPr>
      <t xml:space="preserve">  </t>
    </r>
    <r>
      <rPr>
        <sz val="14"/>
        <color theme="1" tint="0.14999847407452621"/>
        <rFont val="Century Gothic"/>
        <family val="2"/>
      </rPr>
      <t>Não Validado</t>
    </r>
  </si>
  <si>
    <t>Contexto:</t>
  </si>
  <si>
    <t>Sajdopakdpakfpkalfajpfkplamflmal</t>
  </si>
  <si>
    <t>Sugerencia:</t>
  </si>
  <si>
    <t>PLANO
FUTURO</t>
  </si>
  <si>
    <t>Mais que Cumpre</t>
  </si>
  <si>
    <t>D: Dinâmico
- : Não Dinâmico</t>
  </si>
  <si>
    <t>Quick Win:</t>
  </si>
  <si>
    <t>Prioridade:</t>
  </si>
  <si>
    <t>Baixa</t>
  </si>
  <si>
    <t>Mes inicio:</t>
  </si>
  <si>
    <t>Junho</t>
  </si>
  <si>
    <t>Prazo de entrega:</t>
  </si>
  <si>
    <t>Setembro</t>
  </si>
  <si>
    <t>Responsável (opcional):</t>
  </si>
  <si>
    <t>Juan Manuel</t>
  </si>
  <si>
    <t>STATUS 
SUPORTE</t>
  </si>
  <si>
    <t>Status Mes</t>
  </si>
  <si>
    <t>Maio</t>
  </si>
  <si>
    <t>Comentarios</t>
  </si>
  <si>
    <t>Pontuação Estimada</t>
  </si>
  <si>
    <t>Em Progreso</t>
  </si>
  <si>
    <t>Estavam tentando implmentar</t>
  </si>
  <si>
    <t>Parcial</t>
  </si>
  <si>
    <t>Cumpre</t>
  </si>
  <si>
    <t>X</t>
  </si>
  <si>
    <t>Melhor Prática</t>
  </si>
  <si>
    <t>DEFINICÃO ITEM</t>
  </si>
  <si>
    <t>Existe uma missão e visão da Área de EDF com ênfase comercial, comunicada continuamente em mais de uma ferramenta impactante (ex.: pinturas, fotos, assinatura de e-mail, papel de parede, etc.), valorizando no mínimo geração de resultados, relacionamento com o cliente e eficiência.</t>
  </si>
  <si>
    <t>Entendimento da missão e visão por um membro da Área de EDF (próprio e de terceiros).</t>
  </si>
  <si>
    <t>Compreensão da missão e visão por um membro da Área de Vendas (diretos e indiretos).</t>
  </si>
  <si>
    <t>Existe uma rotina que garante que o cliente seja constantemente comunicado sobre a proposta de valor (ex: slogan) com base na missão e visão.</t>
  </si>
  <si>
    <t>Definição</t>
  </si>
  <si>
    <t>Garantir uma missão e visão com ênfase comercial sendo compartilhada e praticada, com o objetivo de divulgar os valores e a importância da Área de EDF.</t>
  </si>
  <si>
    <t>Subgrupo</t>
  </si>
  <si>
    <t>Definições Estratégicas</t>
  </si>
  <si>
    <t>-</t>
  </si>
  <si>
    <t>Material aplicado e ferramentas de comunicação</t>
  </si>
  <si>
    <t>Entrevista com um membro da equipe</t>
  </si>
  <si>
    <t>Ferramentas de comunicação para o cliente</t>
  </si>
  <si>
    <t>Diagnóstico Inicial</t>
  </si>
  <si>
    <t>Suporte</t>
  </si>
  <si>
    <t>Exemplo</t>
  </si>
  <si>
    <t xml:space="preserve">MATERIALES Y EJEMPLOS </t>
  </si>
  <si>
    <t>HDHDHDHDHD</t>
  </si>
  <si>
    <t>SAPFKAPKFPKAkkfkaprkrianndfknaqlnfkammlcnanfkcnanfjaofnknflnalfnlanfknakfnkanfknkanfnakfnklanfknafknakfnnakfnkanfknafkanfkanfkakfnkanfknakfnkfnakfnkanfkanfkafknkafnkafnkanfknanfk</t>
  </si>
  <si>
    <t>Materiales</t>
  </si>
  <si>
    <t>;</t>
  </si>
  <si>
    <t>RESUMEN ITEMS</t>
  </si>
  <si>
    <t>Definição Item</t>
  </si>
  <si>
    <t>Plano Futuro</t>
  </si>
  <si>
    <t>Status Suporte</t>
  </si>
  <si>
    <t>Módulo</t>
  </si>
  <si>
    <t>Sub
grupo</t>
  </si>
  <si>
    <t>#</t>
  </si>
  <si>
    <t>Processo</t>
  </si>
  <si>
    <t>Pontuação Inicial</t>
  </si>
  <si>
    <r>
      <t xml:space="preserve">Score </t>
    </r>
    <r>
      <rPr>
        <sz val="12"/>
        <color theme="0"/>
        <rFont val="Century Gothic"/>
        <family val="2"/>
      </rPr>
      <t>Inicial</t>
    </r>
  </si>
  <si>
    <t>Pontuação Futuro</t>
  </si>
  <si>
    <r>
      <t xml:space="preserve">Score </t>
    </r>
    <r>
      <rPr>
        <sz val="12"/>
        <color theme="0"/>
        <rFont val="Century Gothic"/>
        <family val="2"/>
      </rPr>
      <t>Futuro</t>
    </r>
  </si>
  <si>
    <r>
      <t xml:space="preserve">Gap </t>
    </r>
    <r>
      <rPr>
        <sz val="12"/>
        <color theme="0"/>
        <rFont val="Century Gothic"/>
        <family val="2"/>
      </rPr>
      <t>Futuro</t>
    </r>
  </si>
  <si>
    <t>Jun</t>
  </si>
  <si>
    <t>Jul</t>
  </si>
  <si>
    <t>Ago</t>
  </si>
  <si>
    <t>Sep</t>
  </si>
  <si>
    <t>Oct</t>
  </si>
  <si>
    <t>Pontuação Suporte</t>
  </si>
  <si>
    <t>Score Suporte</t>
  </si>
  <si>
    <t>Gap Suporte</t>
  </si>
  <si>
    <t>Score Inicial</t>
  </si>
  <si>
    <t>Score Futuro</t>
  </si>
  <si>
    <t>Gap Futuro</t>
  </si>
  <si>
    <t>Estratégia</t>
  </si>
  <si>
    <t>1.</t>
  </si>
  <si>
    <t>Missão e visão</t>
  </si>
  <si>
    <t>2.</t>
  </si>
  <si>
    <t>Catálogo de equipamentos</t>
  </si>
  <si>
    <t>3.</t>
  </si>
  <si>
    <t>Fotografía de sucesso</t>
  </si>
  <si>
    <t>4.</t>
  </si>
  <si>
    <t>Planograma</t>
  </si>
  <si>
    <t>Planejamento financeiro</t>
  </si>
  <si>
    <t>5.</t>
  </si>
  <si>
    <t>Planejamento para o full potential</t>
  </si>
  <si>
    <t>6.</t>
  </si>
  <si>
    <t>Gestão P&amp;L da Área de EDF</t>
  </si>
  <si>
    <t>Melhora contínua</t>
  </si>
  <si>
    <t>7.</t>
  </si>
  <si>
    <t>Visita ao mercado</t>
  </si>
  <si>
    <t>8.</t>
  </si>
  <si>
    <t>Rotinas de inovação</t>
  </si>
  <si>
    <t>9.</t>
  </si>
  <si>
    <t>Satisfação do cliente</t>
  </si>
  <si>
    <t>Fornecedores</t>
  </si>
  <si>
    <t>10.</t>
  </si>
  <si>
    <t>Programa SRM</t>
  </si>
  <si>
    <t>Conectividade</t>
  </si>
  <si>
    <t>11.</t>
  </si>
  <si>
    <t>Estratégia de conectividade</t>
  </si>
  <si>
    <t>Sustentabilidade</t>
  </si>
  <si>
    <t>12.</t>
  </si>
  <si>
    <t>Estratégia de sustentabilidade</t>
  </si>
  <si>
    <t>E2E</t>
  </si>
  <si>
    <t>13.</t>
  </si>
  <si>
    <t>Certificação E2E</t>
  </si>
  <si>
    <t>14.</t>
  </si>
  <si>
    <t>Compromisso com o Programa E2E</t>
  </si>
  <si>
    <t>15.</t>
  </si>
  <si>
    <t>Savings do Programa E2E</t>
  </si>
  <si>
    <t>16.</t>
  </si>
  <si>
    <t>Business review da Área de EDF</t>
  </si>
  <si>
    <t>Aquisição</t>
  </si>
  <si>
    <t>Plano de investimento</t>
  </si>
  <si>
    <t>Controle de estoque</t>
  </si>
  <si>
    <t>Gestão de chegadas e estoque de equipamentos</t>
  </si>
  <si>
    <t>SLA dos fornecedores</t>
  </si>
  <si>
    <t>TCO</t>
  </si>
  <si>
    <t>Colaboração com o CEPG</t>
  </si>
  <si>
    <t>Controle</t>
  </si>
  <si>
    <t>Eficiência Operacional</t>
  </si>
  <si>
    <t>Controle de movimentos e estoque de EDF</t>
  </si>
  <si>
    <t>Política de armazenamento</t>
  </si>
  <si>
    <t>Programa de qualidade</t>
  </si>
  <si>
    <t>Transporte de equipamentos</t>
  </si>
  <si>
    <t>Control de Stock</t>
  </si>
  <si>
    <t>Otimização de equipamentos no estoque</t>
  </si>
  <si>
    <t>Prevenção de perdas</t>
  </si>
  <si>
    <t>Prevenção de movimentos irregulares</t>
  </si>
  <si>
    <t>Reforço dos termos contratuais acordados</t>
  </si>
  <si>
    <t>Monitoramento de equipamentos com vendas zero</t>
  </si>
  <si>
    <t>Validação de equipamentos no mercado</t>
  </si>
  <si>
    <t>Gestão de perdas</t>
  </si>
  <si>
    <t>Censo de equipamentos</t>
  </si>
  <si>
    <t>Gestão de recuperação legal</t>
  </si>
  <si>
    <t>Conectividade para o controle</t>
  </si>
  <si>
    <t>Política organizacional</t>
  </si>
  <si>
    <t>Política de controle de equipamentos</t>
  </si>
  <si>
    <t>Mercado</t>
  </si>
  <si>
    <t>Processamento de pedidos de instalação e recolhimento</t>
  </si>
  <si>
    <t>Qualidade do serviço de instalação</t>
  </si>
  <si>
    <t>Otimização do recolhimento</t>
  </si>
  <si>
    <t>SLA e Análise Operativas</t>
  </si>
  <si>
    <t>Tracking de SLA de instalación</t>
  </si>
  <si>
    <t>Tracking de SLA de retiro</t>
  </si>
  <si>
    <t>Análise dos motivos do movimento</t>
  </si>
  <si>
    <t>Ferramentas de instalação</t>
  </si>
  <si>
    <t>Gestão da lista foco</t>
  </si>
  <si>
    <t>Metas de instalação (novos e usados)</t>
  </si>
  <si>
    <t>Negociação de equipamentos</t>
  </si>
  <si>
    <t>Maximização de vendas</t>
  </si>
  <si>
    <t>Atratividade</t>
  </si>
  <si>
    <t>Inteligência de mercado</t>
  </si>
  <si>
    <t>Gestão de equipamentos do cliente</t>
  </si>
  <si>
    <t>Política de inversão de Stills</t>
  </si>
  <si>
    <t>Conectividade para o mercado</t>
  </si>
  <si>
    <t>Sustentabilidade no mercado</t>
  </si>
  <si>
    <t>Manutenção</t>
  </si>
  <si>
    <t>Processamento do pedido de manutenção</t>
  </si>
  <si>
    <t>Solução remota</t>
  </si>
  <si>
    <t>Qualidade dos serviços no PDV</t>
  </si>
  <si>
    <t>Qualidade dos serviços na oficina</t>
  </si>
  <si>
    <t>SLA e Análisis Operativas</t>
  </si>
  <si>
    <t>Tracking do SLA de manutenção</t>
  </si>
  <si>
    <t>Análise de motivos de manutenção</t>
  </si>
  <si>
    <t>Melhora Contínua</t>
  </si>
  <si>
    <t>Produtividade e capacitação dos técnicos</t>
  </si>
  <si>
    <t>Mantenimiento de Stock</t>
  </si>
  <si>
    <t>Controle de peças de reposição</t>
  </si>
  <si>
    <t>Gerenciamento de garantia de fornecedores</t>
  </si>
  <si>
    <t>Conectividade para Manutenção</t>
  </si>
  <si>
    <t>Descarte</t>
  </si>
  <si>
    <t>Eficiencia Operacional</t>
  </si>
  <si>
    <t>Procedimentos para minimizar o descarte</t>
  </si>
  <si>
    <t>Aprovação e segregação do descarte</t>
  </si>
  <si>
    <t>SLA e Análise Operativa</t>
  </si>
  <si>
    <t>Análise do descarte</t>
  </si>
  <si>
    <t>Sustentabilidade para descarte</t>
  </si>
  <si>
    <t>Política Organizacional</t>
  </si>
  <si>
    <t>Política de descarte de equipamentos</t>
  </si>
  <si>
    <t>Total</t>
  </si>
  <si>
    <t>ANALISIS ITEMS</t>
  </si>
  <si>
    <t>Teia de Aranha</t>
  </si>
  <si>
    <t>Oportunidades</t>
  </si>
  <si>
    <t>Adquisición</t>
  </si>
  <si>
    <t>Control</t>
  </si>
  <si>
    <t>Mantenimiento</t>
  </si>
  <si>
    <t>ESTRATÉGIA</t>
  </si>
  <si>
    <t>ADQUISICIÓN</t>
  </si>
  <si>
    <t>CONTROL</t>
  </si>
  <si>
    <t>MERCADO</t>
  </si>
  <si>
    <t>MANTENIMIENTO</t>
  </si>
  <si>
    <t>DESCARTE</t>
  </si>
  <si>
    <t>vs FUTURO</t>
  </si>
  <si>
    <t>Status Actual</t>
  </si>
  <si>
    <t>STATUS ACTUAL</t>
  </si>
  <si>
    <t>Plano FUTURO</t>
  </si>
  <si>
    <t>Prevención de Pérdida</t>
  </si>
  <si>
    <t>Mejora Contínua</t>
  </si>
  <si>
    <t>Definiciones Estrategicas</t>
  </si>
  <si>
    <t>Eficiencia Operativa</t>
  </si>
  <si>
    <t>Planificación Financiera</t>
  </si>
  <si>
    <t>Gestión de pérdida</t>
  </si>
  <si>
    <t>Proveedores</t>
  </si>
  <si>
    <t>Conectividad</t>
  </si>
  <si>
    <t>Sustentabilidad</t>
  </si>
  <si>
    <t>Control del Stock</t>
  </si>
  <si>
    <t>SLA y Analisis Operativas</t>
  </si>
  <si>
    <t>Herramientas de Instalación</t>
  </si>
  <si>
    <t>Maximización de Ventas</t>
  </si>
  <si>
    <t>Definicão Item</t>
  </si>
  <si>
    <r>
      <t xml:space="preserve">Puntuacão </t>
    </r>
    <r>
      <rPr>
        <sz val="12"/>
        <color theme="0"/>
        <rFont val="Century Gothic"/>
        <family val="2"/>
      </rPr>
      <t>Futura</t>
    </r>
  </si>
  <si>
    <r>
      <t xml:space="preserve">Score </t>
    </r>
    <r>
      <rPr>
        <sz val="12"/>
        <color theme="0"/>
        <rFont val="Century Gothic"/>
        <family val="2"/>
      </rPr>
      <t>Futura</t>
    </r>
  </si>
  <si>
    <r>
      <t xml:space="preserve">Gap </t>
    </r>
    <r>
      <rPr>
        <sz val="12"/>
        <color theme="0"/>
        <rFont val="Century Gothic"/>
        <family val="2"/>
      </rPr>
      <t>Futura</t>
    </r>
  </si>
  <si>
    <t>Set</t>
  </si>
  <si>
    <t>Out</t>
  </si>
  <si>
    <r>
      <t xml:space="preserve">Pontuação </t>
    </r>
    <r>
      <rPr>
        <sz val="12"/>
        <color theme="0"/>
        <rFont val="Century Gothic"/>
        <family val="2"/>
      </rPr>
      <t>Suporte</t>
    </r>
  </si>
  <si>
    <r>
      <t xml:space="preserve">Score </t>
    </r>
    <r>
      <rPr>
        <sz val="12"/>
        <color theme="0"/>
        <rFont val="Century Gothic"/>
        <family val="2"/>
      </rPr>
      <t>Suporte</t>
    </r>
  </si>
  <si>
    <r>
      <t xml:space="preserve">Gap </t>
    </r>
    <r>
      <rPr>
        <sz val="12"/>
        <color theme="0"/>
        <rFont val="Century Gothic"/>
        <family val="2"/>
      </rPr>
      <t>Suporte</t>
    </r>
  </si>
  <si>
    <t>Proceso</t>
  </si>
  <si>
    <t>Puntuación Inicial</t>
  </si>
  <si>
    <t>Puntuación Futuro</t>
  </si>
  <si>
    <t>Prioridad</t>
  </si>
  <si>
    <t>Puntuación Soporte</t>
  </si>
  <si>
    <t>Score Soporte</t>
  </si>
  <si>
    <t>Gap Soporte</t>
  </si>
  <si>
    <t>Definiciões Estrategicas</t>
  </si>
  <si>
    <t>Fotografia de sucesso</t>
  </si>
  <si>
    <t>Planificaão Financiera</t>
  </si>
  <si>
    <t>Business review del Área de EDF</t>
  </si>
  <si>
    <t>AQUISIÇÃO</t>
  </si>
  <si>
    <r>
      <t xml:space="preserve">Pontuação </t>
    </r>
    <r>
      <rPr>
        <sz val="12"/>
        <color theme="0"/>
        <rFont val="Century Gothic"/>
        <family val="2"/>
      </rPr>
      <t>Inicial</t>
    </r>
  </si>
  <si>
    <t>CONTROLE</t>
  </si>
  <si>
    <t>Censo de equipos</t>
  </si>
  <si>
    <t>MANUTENÇÃO</t>
  </si>
  <si>
    <t>Resumo</t>
  </si>
  <si>
    <t>Comentários e Detalhes</t>
  </si>
  <si>
    <t>Pontuação</t>
  </si>
  <si>
    <t>Legendado</t>
  </si>
  <si>
    <r>
      <rPr>
        <b/>
        <sz val="20"/>
        <color rgb="FF00B050"/>
        <rFont val="Century Gothic"/>
        <family val="2"/>
      </rPr>
      <t>•</t>
    </r>
    <r>
      <rPr>
        <sz val="20"/>
        <color theme="1" tint="0.14999847407452621"/>
        <rFont val="Century Gothic"/>
        <family val="2"/>
      </rPr>
      <t xml:space="preserve"> </t>
    </r>
    <r>
      <rPr>
        <sz val="14"/>
        <color theme="1" tint="0.14999847407452621"/>
        <rFont val="Century Gothic"/>
        <family val="2"/>
      </rPr>
      <t xml:space="preserve">   Validado
</t>
    </r>
    <r>
      <rPr>
        <sz val="20"/>
        <color theme="7" tint="0.39997558519241921"/>
        <rFont val="Century Gothic"/>
        <family val="2"/>
      </rPr>
      <t>•</t>
    </r>
    <r>
      <rPr>
        <b/>
        <sz val="14"/>
        <color theme="7" tint="0.39997558519241921"/>
        <rFont val="Century Gothic"/>
        <family val="2"/>
      </rPr>
      <t xml:space="preserve"> </t>
    </r>
    <r>
      <rPr>
        <b/>
        <sz val="14"/>
        <color theme="1" tint="0.14999847407452621"/>
        <rFont val="Century Gothic"/>
        <family val="2"/>
      </rPr>
      <t xml:space="preserve">   </t>
    </r>
    <r>
      <rPr>
        <sz val="14"/>
        <color theme="1" tint="0.14999847407452621"/>
        <rFont val="Century Gothic"/>
        <family val="2"/>
      </rPr>
      <t xml:space="preserve">Pendiente
</t>
    </r>
    <r>
      <rPr>
        <sz val="20"/>
        <color rgb="FFC00000"/>
        <rFont val="Century Gothic"/>
        <family val="2"/>
      </rPr>
      <t>•</t>
    </r>
    <r>
      <rPr>
        <b/>
        <sz val="14"/>
        <color rgb="FFC00000"/>
        <rFont val="Century Gothic"/>
        <family val="2"/>
      </rPr>
      <t xml:space="preserve">  </t>
    </r>
    <r>
      <rPr>
        <b/>
        <sz val="14"/>
        <color theme="1" tint="0.14999847407452621"/>
        <rFont val="Century Gothic"/>
        <family val="2"/>
      </rPr>
      <t xml:space="preserve">  </t>
    </r>
    <r>
      <rPr>
        <sz val="14"/>
        <color theme="1" tint="0.14999847407452621"/>
        <rFont val="Century Gothic"/>
        <family val="2"/>
      </rPr>
      <t>No Validado</t>
    </r>
  </si>
  <si>
    <t>Realizaram um treinameto devidamente registrado para a área de EDFs  e de Vendas com as assinaturas dos participantes</t>
  </si>
  <si>
    <t>PLANO 
FUTURO</t>
  </si>
  <si>
    <t>D: Dinamico
- : Não Dinamico</t>
  </si>
  <si>
    <t>Julho</t>
  </si>
  <si>
    <t>Bruno</t>
  </si>
  <si>
    <t>Agosto</t>
  </si>
  <si>
    <t>Pontuacão Estimada</t>
  </si>
  <si>
    <t>DEFINIÇÃO ITEM</t>
  </si>
  <si>
    <t>D</t>
  </si>
  <si>
    <t xml:space="preserve">MATERIAiS E EXEMPLOS </t>
  </si>
  <si>
    <t>Comentários</t>
  </si>
  <si>
    <t>Missão e visão cumprindo com as três recomendações do E2E (eficiência, resultados, cliente). A Missão e Visão é compartilhada em banners, na Intranet (assim que entrar aparece)</t>
  </si>
  <si>
    <t>A missão e visão fazer parte do conteúdo dos folhetos entregues aso PDV. Essas comunicações aos clientes são feitos com um cronograma via time comercial</t>
  </si>
  <si>
    <t>Materiais</t>
  </si>
  <si>
    <r>
      <t xml:space="preserve">#2: </t>
    </r>
    <r>
      <rPr>
        <b/>
        <sz val="36"/>
        <color theme="1" tint="0.14999847407452621"/>
        <rFont val="Century Gothic"/>
        <family val="2"/>
      </rPr>
      <t>CATÁLOGO DE EQUIPAMENTOS</t>
    </r>
  </si>
  <si>
    <t>A disponibilização do material para a Àrea de EDFs é via intranet</t>
  </si>
  <si>
    <t>Ver a possibilidade de tornar a disponibilização para a àrea de EDF em um formato que seja possível a visualização durante a rota</t>
  </si>
  <si>
    <t>Alta</t>
  </si>
  <si>
    <t>Paulo e Arivelto</t>
  </si>
  <si>
    <t>Definição ITEM</t>
  </si>
  <si>
    <t>Existe um catálogo único com todos os modelos de equipamentos operados pelo Fabricante, que está disponível para as Áreas de EDF (própria e de terceiros) e Vendas (diretas e indiretas).</t>
  </si>
  <si>
    <t>O material inclui pelo menos 4 variáveis ​​entre: marca, fornecedor, dimensões, capacidade, consumo de energia e temperatura ambiente adequada para cada modelo.</t>
  </si>
  <si>
    <t>O material é digitalizado para ser consultado durante a rota.</t>
  </si>
  <si>
    <t>Há uma segmentação de modelos de equipamentos por canal ou ocasião de consumo no catálogo.</t>
  </si>
  <si>
    <t>Ter um catálogo único e disponível com todos os equipamentos operados pelo Fabricante.</t>
  </si>
  <si>
    <t>Material aplicado e ferramentas de acesso ao material</t>
  </si>
  <si>
    <t>Material aplicado</t>
  </si>
  <si>
    <t>Ferramentas de acesso a materiais</t>
  </si>
  <si>
    <t>O fabricante conta com um único catálogo com as seguintes variáveis (marca, fornecedor, dimensões internas, externas. Volume, capacidade, consumo de energia, faixa de temperatura, canais, grupos, posição, condição de equipamento, meta de CX)</t>
  </si>
  <si>
    <t>]</t>
  </si>
  <si>
    <r>
      <t xml:space="preserve">#3: </t>
    </r>
    <r>
      <rPr>
        <b/>
        <sz val="36"/>
        <color theme="1" tint="0.14999847407452621"/>
        <rFont val="Century Gothic"/>
        <family val="2"/>
      </rPr>
      <t>FOTOGRAFÍA DE SUCESSO</t>
    </r>
  </si>
  <si>
    <t>Apresentaram uma FDS em que foi identicado uma abordagem mais de execução das geladeiras (execução das bebidas...).</t>
  </si>
  <si>
    <t>Elaboarar uma FDS (atualizada e aprovado pelo Trade) com as informações de modelo e quantidade para cada canal. Ver a possibilidade de tornar a disponibilização para a àrea de EDF em um formato que seja possível a visualização durante a rota</t>
  </si>
  <si>
    <t>Paulo e Helder</t>
  </si>
  <si>
    <t>Existe uma FDS vigente validado pela Área de Trade-Marketing, que está disponível para as Áreas de EDF (próprias e de terceiros) e Vendas (diretas e indiretas).</t>
  </si>
  <si>
    <t>Existe um documento único da FDS segmentada por canal e tamanho de cliente que inclui em cada caso: número de portas, 1ª posição e planograma.</t>
  </si>
  <si>
    <t>O material é digitalizado para ser consultado na rota.</t>
  </si>
  <si>
    <t>Há um tracking trimestral da execução da FDS baseada no número de portas por canal e tamanho do cliente, comparando o planejado vs realizado.</t>
  </si>
  <si>
    <t>Garantir a existência de um padrão de execução de EDF no mercado, sendo compartilhado e praticado por meio de um guia único.</t>
  </si>
  <si>
    <t>Rotinas de revisão, lista de participantes, material aplicado e ferramenta de acesso ao material</t>
  </si>
  <si>
    <t>Relatório trimestral</t>
  </si>
  <si>
    <t>a FDS da Band é aprovada pelo Trade Marketing e CCIL com detalhamento de portas para tipo de produto (one serve, retornáveis). Porem a FDS está mais enfocada na execução da geladeira e não na gestão de geladerias nos PDV por clientes</t>
  </si>
  <si>
    <r>
      <t xml:space="preserve">#4: </t>
    </r>
    <r>
      <rPr>
        <b/>
        <sz val="36"/>
        <color theme="1" tint="0.14999847407452621"/>
        <rFont val="Century Gothic"/>
        <family val="2"/>
      </rPr>
      <t xml:space="preserve">PLANOGRAMA </t>
    </r>
  </si>
  <si>
    <t>Wubner e Paulo</t>
  </si>
  <si>
    <t>Existem planogramas específicos para consumo imediato e consumo futuro definidos por canais e subcanais, que estão disponíveis para as Áreas de EDF (próprias e de terceiros) e Vendas (diretas e indiretas).</t>
  </si>
  <si>
    <t>Há treinamentos semestrais para toda a equipe de EDF e de Vendas com o objetivo de entender o planograma, seus benefícios e negociar com os clientes.</t>
  </si>
  <si>
    <t>A política de 3 faces por SKU é aplicada nos planogramas e há a medição do índice de ocupação do espaço por planograma ou modelo.</t>
  </si>
  <si>
    <t>Existe uma comunicação do planograma ao cliente e há um processo de tracking trimestral de cumprimento do planograma (ex.: photo recognition, pesquisa de execução, etc.).</t>
  </si>
  <si>
    <t>Garantir a capacidade do Fabricante para definir, implementar e manter a estratégia do planograma no mercado.</t>
  </si>
  <si>
    <t>Material de treinamento e lista de participantes</t>
  </si>
  <si>
    <t>Material aplicado e resultado do cálculo</t>
  </si>
  <si>
    <t>Ferramentas de comunicação para o cliente e relatório trimestral</t>
  </si>
  <si>
    <r>
      <t xml:space="preserve">#5: </t>
    </r>
    <r>
      <rPr>
        <b/>
        <sz val="36"/>
        <color theme="1" tint="0.14999847407452621"/>
        <rFont val="Century Gothic"/>
        <family val="2"/>
      </rPr>
      <t xml:space="preserve">PLANEJAMENTO PARA FULL POTENTIAL </t>
    </r>
  </si>
  <si>
    <t>Não Cumpre</t>
  </si>
  <si>
    <t>Não Planificado</t>
  </si>
  <si>
    <t>Existe um documento formalizado entre o Fabricante e a Coca-Cola Company definindo todo o full potential de EDF.</t>
  </si>
  <si>
    <t>Existe um plano multi-year que inclui a meta para o ano corrente, que está em execução e sem atrasos.</t>
  </si>
  <si>
    <t>Há evidências de que o Fabricante está acelerando as compras para o atingimento do full pontential.</t>
  </si>
  <si>
    <t>O racional lógico do full pontential considera variáveis ​​como: canais emergentes, zonas quentes, concorrência, etc.</t>
  </si>
  <si>
    <t>Garantir que o Fabricante e a Coca-Cola Company estabeleçam e executem o plano para alcançar e manter todo o full potential.</t>
  </si>
  <si>
    <t>Documento formalizado</t>
  </si>
  <si>
    <t>Plano multi-yeare relatório de cumprimento do plano</t>
  </si>
  <si>
    <t>Relatório de cumprimento do plano</t>
  </si>
  <si>
    <t>Racional lógico do estudo</t>
  </si>
  <si>
    <r>
      <rPr>
        <sz val="36"/>
        <color theme="1" tint="0.14999847407452621"/>
        <rFont val="Century Gothic"/>
        <family val="2"/>
      </rPr>
      <t xml:space="preserve">#6: </t>
    </r>
    <r>
      <rPr>
        <b/>
        <sz val="36"/>
        <color theme="1" tint="0.14999847407452621"/>
        <rFont val="Century Gothic"/>
        <family val="2"/>
      </rPr>
      <t>GESTÃO P&amp;L DA ÁREA DE EDF</t>
    </r>
  </si>
  <si>
    <t>Outubro</t>
  </si>
  <si>
    <t>Bruno e Marina</t>
  </si>
  <si>
    <t>Existe um centro de custos para a Área de EDF e um controle de gestão (com MDO, despesas operacionais, custos de transporte, serviços contratados, etc.) com o detalhamento de pelo menos as seguintes variáveis: manutenção, movimentação, armazenamento, administrativo e baixa.</t>
  </si>
  <si>
    <t>Existem análises de custos mensais incluindo todas as variáveis ​​vs. BP e ano anterior, bem como o cálculo da média mensal por equipe (resultado do mês vs parque total).</t>
  </si>
  <si>
    <t>Existe um programa de incentivo contínuo para a geração de ideias de savings.</t>
  </si>
  <si>
    <t>Há receita de serviços técnicos para EDFs não KO em clientes KO.</t>
  </si>
  <si>
    <t>Planejar os recursos para a gestão da Área de EDF, garantir seu monitoramento contínuo e, por fim, ter um processo consistente de cálculo do custo total por equipamento.</t>
  </si>
  <si>
    <t>Orçamento/centro de custo aprovado e relatório de conformidade</t>
  </si>
  <si>
    <t>Relatório mensal e resultado do cálculo</t>
  </si>
  <si>
    <t>Plano de programa e exemplos de execução</t>
  </si>
  <si>
    <t>Executar exemplos</t>
  </si>
  <si>
    <r>
      <t xml:space="preserve">#7: </t>
    </r>
    <r>
      <rPr>
        <b/>
        <sz val="36"/>
        <color theme="1" tint="0.14999847407452621"/>
        <rFont val="Century Gothic"/>
        <family val="2"/>
      </rPr>
      <t>VISITA AO MERCADO</t>
    </r>
  </si>
  <si>
    <t>Os planos de ação ainda estão muito a nível cliente, o que para o mais que cumpre não atenderia</t>
  </si>
  <si>
    <t>Necessário identificar oportunidades que possam ser planificadas para os grupos de clientes (trimestral)</t>
  </si>
  <si>
    <t>Existe um calendário de visitas mensais entre os representantes da Área de EDF e Vendas e elas estão acontecendo.</t>
  </si>
  <si>
    <t>As visitas são organizadas com checklist por cliente que contempla a execução do EDF, satisfação do cliente e ações realizadas (operacionais e estratégicas), além de um resultado consolidado com o histórico.</t>
  </si>
  <si>
    <t>Há reuniões trimestrais entre as lideranças da Área de EDF e de Vendas para analisar insights e gerar planos de ação com base no resultado consolidado.</t>
  </si>
  <si>
    <t>Foi realizada uma visita de benchmarking entre Fabricantes (exceto eventos organizados pela Coca-Cola Company).</t>
  </si>
  <si>
    <t>Ter uma rotina de visita ao mercado com a participação de um representante do EDF e das Áreas de Vendas, a fim de identificar oportunidades de melhoria.</t>
  </si>
  <si>
    <t>Calendário planejado, lista de participantes e exemplos de execução</t>
  </si>
  <si>
    <t>Material aplicado e relatório de histórico</t>
  </si>
  <si>
    <t>Material e/ou ata de reunião trimestral e lista de participantes</t>
  </si>
  <si>
    <t>Exemplos de execução</t>
  </si>
  <si>
    <t>Existe um cronograma do ano completo com detalhe dos responsáveis da visita pela área de EDF, Gerencia de Vendas e Supervisores, com checklist e com meta de 3 visitas ao mercado por mês. Levam um histórico das visitas e são feitas em diferentes canais.</t>
  </si>
  <si>
    <t>O checklist está dividido em conferêcias da área EDF e da equipe de Vendas</t>
  </si>
  <si>
    <r>
      <t xml:space="preserve">#8: </t>
    </r>
    <r>
      <rPr>
        <b/>
        <sz val="36"/>
        <color theme="1" tint="0.14999847407452621"/>
        <rFont val="Century Gothic"/>
        <family val="2"/>
      </rPr>
      <t>ROTINAS DE INOVAÇÃO</t>
    </r>
  </si>
  <si>
    <t>Realizam reuniões entretanto a participação está muito fiocada na área de EDFs. As ideias apresentadas estam muito focadas em acompanhamentos frequentes</t>
  </si>
  <si>
    <t>Necessário incluir outras áreas para identificar maiores oportunidades</t>
  </si>
  <si>
    <t>Paulo, Bruno, Marina e Helder</t>
  </si>
  <si>
    <t>Existem rotinas trimestrais de geração de ideias (brainstorm, design thinking, etc.) com diferentes áreas (Vendas, Trade-marketing, Técnica, etc.) que resultam numa lista com as propostas de inovação na Área de EDF.</t>
  </si>
  <si>
    <t>Existe um processo de priorização das propostas que contempla pelo menos 2 critérios: complexidade, satisfação do cliente, impacto no negócio, custo e retorno financeiro, além de um plano de implementação das propostas selecionadas (ex.: Gantt).</t>
  </si>
  <si>
    <t>Há um tracking mensal do andamento das inovações e o tema é compartilhado mensalmente com um membro do SLT.</t>
  </si>
  <si>
    <t>Há um workshopanual de inovação promovido pela Área de EDF com a participação de convidados (diferentes áreas, fornecedores, outros Fabricantes, clientes, consultores, etc.) com o objetivo de gerar novas ideias.</t>
  </si>
  <si>
    <t>Garantir a existência e o compromisso da Área de EDF em ter uma rotina focada na geração de constantes inovações (processos, equipamentos, aplicativos, etc.).</t>
  </si>
  <si>
    <t>Definição do plano de priorização e implementação</t>
  </si>
  <si>
    <t>Relatório mensal, material e/ou ata da reunião mensal e lista de participantes</t>
  </si>
  <si>
    <t>As rotinas apresentadas são mais de planos de ação para melhorar alguns procesos existentes ou KPIs de gestão</t>
  </si>
  <si>
    <r>
      <t xml:space="preserve">#9: </t>
    </r>
    <r>
      <rPr>
        <b/>
        <sz val="36"/>
        <color theme="1" tint="0.14999847407452621"/>
        <rFont val="Century Gothic"/>
        <family val="2"/>
      </rPr>
      <t>SATISFAÇÃO DO CLIENTE</t>
    </r>
  </si>
  <si>
    <t>Há uma pesquisa mensal de satisfação de instalação e manutenção, além de um tracking do indicador consolidado.</t>
  </si>
  <si>
    <t>As pesquisas incluem pelo menos a avaliação de 3 critérios entre: etapa da solicitação/call center, atendimento pessoal, execução do serviço e tempo prestado, além de reuniões trimestrais para análise e acompanhamento de melhorias.</t>
  </si>
  <si>
    <t>Há uma pesquisa de satisfação trimestral onde os vendedores avaliam a Área de EDF</t>
  </si>
  <si>
    <t>Há projetos que envolvem clientes que indicam mais oportunidades de melhoria dos serviços e/ou as respostas da pesquisa representam 10% da totalidade para cada tipo de serviço.</t>
  </si>
  <si>
    <t>Ter uma amostragem ou indicador de satisfação que dê a visão do cliente sobre o desempenho, trabalho e serviço da Área de EDF.</t>
  </si>
  <si>
    <t>Script de pesquisa e relatório mensal</t>
  </si>
  <si>
    <t>Script da pesquisa e material e/ou ata da reunião trimestral</t>
  </si>
  <si>
    <t>Script de pesquisa e relatório trimestral</t>
  </si>
  <si>
    <t>Exemplo de execução e/ou resultado de cálculo</t>
  </si>
  <si>
    <r>
      <t xml:space="preserve">#10: </t>
    </r>
    <r>
      <rPr>
        <b/>
        <sz val="36"/>
        <color theme="1" tint="0.14999847407452621"/>
        <rFont val="Century Gothic"/>
        <family val="2"/>
      </rPr>
      <t>PROGRAMA SRM</t>
    </r>
  </si>
  <si>
    <t>100% das compras são com a Imbera</t>
  </si>
  <si>
    <t>Sobre vida útil seria necessário realizar análises onde poderemos ver a relação idade vs modelo vs custo vs fornecedor vs motivo de quebra...</t>
  </si>
  <si>
    <t>Paulo e Bruno</t>
  </si>
  <si>
    <t>Há uma pesquisa de satisfação do serviço do fornecedor majoritário liderada pela Área de EDF e foi realizada a reunião anual de SRM tratando do resultado do ano corrente.</t>
  </si>
  <si>
    <t>A reunião anual de SRM inclui a análise de pelo menos 3 das seguintes métricas: SLA de chegada, % de falha técnica, vida útil e sustentabilidade (ex.: consumo de energia), além de gerar planos de ação.</t>
  </si>
  <si>
    <t>A reunião anual de SRM também inclui projetos de redução de custos, inovação e/ou sustentabilidade.</t>
  </si>
  <si>
    <t>A reunião anual de SRM com o fornecedor é presencial e inclui uma saída ao mercado em conjunto.</t>
  </si>
  <si>
    <t>Desenvolver uma relação de cooperação mútua e criação de valor com o fornecedor mais estratégico.</t>
  </si>
  <si>
    <t>Roteiro da pesquisa e material e/ou ata da reunião anual</t>
  </si>
  <si>
    <t>Material e/ou ata da reunião anual</t>
  </si>
  <si>
    <t>Existem pesqueisas feitas que abordam questões tecnicas e questões estratégicas. O bottler fez parte da enquete estratégica do E2E</t>
  </si>
  <si>
    <t>As reuniões feitas com o fornecedor abordam diversos assuntos desde sustentabilidade até oportunidaedes de melhora e negociação de custos (apresentam muito a questão de desepesas)</t>
  </si>
  <si>
    <r>
      <t xml:space="preserve">#11: </t>
    </r>
    <r>
      <rPr>
        <b/>
        <sz val="36"/>
        <color theme="1" tint="0.14999847407452621"/>
        <rFont val="Century Gothic"/>
        <family val="2"/>
      </rPr>
      <t>ESTRATEGIA DE CONECTIVIDAD</t>
    </r>
    <r>
      <rPr>
        <sz val="36"/>
        <color theme="1" tint="0.14999847407452621"/>
        <rFont val="Century Gothic"/>
        <family val="2"/>
      </rPr>
      <t>E</t>
    </r>
  </si>
  <si>
    <t>Realizar o controle referente a execução do plano</t>
  </si>
  <si>
    <t>Paulo</t>
  </si>
  <si>
    <t>O Fabricante possui uma política formal de conectividade que inclui pelo menos 3 das seguintes definições: matriz de investimento (ex.: por modelo de equipamento, tipo de cliente, nível de risco, NSE, etc.), estratégia de retrofit, responsáveis com rotinas estabelecidas ​​e visão de longo prazo (meta de cobertura).</t>
  </si>
  <si>
    <t>Existe um plano multi-year de longo prazo que inclui a meta para o ano corrente, o qual está em execução e sem atrasos.</t>
  </si>
  <si>
    <t>A política de conectividade define a visão de 100% de cobertura, incluindo todos os modelos operados pelo Fabricante (ex.: Low Cost).</t>
  </si>
  <si>
    <t>O Fabricante tem pelo menos 30% de seu parque com conectividade completa (com informações de controle, mercado e manutenção atualizados mensalmente, ordens de serviço geradas e análises de savings).</t>
  </si>
  <si>
    <t>Garantir que o Fabricante esteja comprometido com um plano de implementação de conectividade com uma visão estratégica estabelecida.</t>
  </si>
  <si>
    <t>Processo formal</t>
  </si>
  <si>
    <t>Plano multi-year e relatório de cumprimento do plano</t>
  </si>
  <si>
    <t>Relatório de cumprimento (fonte: E2E)</t>
  </si>
  <si>
    <t>A política tem matriz de investimentos, estrategia de retrofit, matriz de plano de compra, plano de cobertura de 100%</t>
  </si>
  <si>
    <t>O plano de adquisição do ano é de 3563 edf com conetividade e 300 edf para retrofit</t>
  </si>
  <si>
    <t>O Fabricante conta com o etalhamento de adquisiçao abera por modelo na visão de 100% de cobertura até 2036</t>
  </si>
  <si>
    <t>O fabricante conta hoje com 1% do seu parque com conetividade</t>
  </si>
  <si>
    <r>
      <t xml:space="preserve">#12: </t>
    </r>
    <r>
      <rPr>
        <b/>
        <sz val="36"/>
        <color theme="1" tint="0.14999847407452621"/>
        <rFont val="Century Gothic"/>
        <family val="2"/>
      </rPr>
      <t>ESTRATÉGIA DE SUSTENTABILIDADE</t>
    </r>
  </si>
  <si>
    <t>Existe uma política de sustentabilidade para a Área de EDF que inclui uma visão de longo prazo com metas de redução de carbono estabelecidas de acordo com a estratégia da Coca-Cola Company.</t>
  </si>
  <si>
    <t>Há análises no ano corrente do status x meta que inclui o consumo de energia do parque de EDF e do parque de EDF com gases sustentáveis ​​x não sustentáveis.</t>
  </si>
  <si>
    <t>Há um cálculo anual do CO2 produzido pela Área de EDF, sua equivalência em outras unidades (ex.: árvores, carros, etc.) e o tema é apresentado na reunião do SLT.</t>
  </si>
  <si>
    <t>Existem iniciativas de inovação em curso que reduzem o impacto na pegada de carbono com parcerias estratégicas (ex.: universidades, fornecedores, etc.) e se comprovam as reduções de CO2 em relação ao ano anterior.</t>
  </si>
  <si>
    <t>Garantir o compromisso da Área de EDF com o projeto de sustentabilidade da Coca-Cola Company.</t>
  </si>
  <si>
    <t>Relatório anual</t>
  </si>
  <si>
    <t>Relatório anual, material e/ou ata da reunião e lista de participantes</t>
  </si>
  <si>
    <t>Exemplos de execução e relatório anual</t>
  </si>
  <si>
    <t>A ideia é chegar é chegar em 100 por cento de quipamentos sem emissão de gases em 2042. Há uma projecçao do parque.</t>
  </si>
  <si>
    <t>Possível identicar que há anaálises referentes a gases sustentaveis vs não sustentáveis, tendo a meta estabelecida no plano do ano</t>
  </si>
  <si>
    <t>Apresentado uma relação de árvores equivalentes, necessário entender como funciona os cálculos</t>
  </si>
  <si>
    <t>Apresentado uma relação de consumo, necessário entender como funciona os cálculos. Necessário ver algum planejamento sobre iniciativas</t>
  </si>
  <si>
    <r>
      <t xml:space="preserve">#13: </t>
    </r>
    <r>
      <rPr>
        <b/>
        <sz val="36"/>
        <color theme="1" tint="0.14999847407452621"/>
        <rFont val="Century Gothic"/>
        <family val="2"/>
      </rPr>
      <t>CERTIFICAÇÃO E2E</t>
    </r>
  </si>
  <si>
    <t>Há um E2E Champion estabelecido formalmente com metas pessoais associadas a implementação do programa, planejando a futura certificação.</t>
  </si>
  <si>
    <t>O E2E Champion lidera reuniões mensais com a equipe interna do Fabricante com um status do E2E em relação a: progresso, projeção de certificação e planos de ação.</t>
  </si>
  <si>
    <t>O resultado do progresso do E2E faz parte das reuniões mensais do SLT.</t>
  </si>
  <si>
    <t>A nota de avaliação é superior a 80%.</t>
  </si>
  <si>
    <t>Garantir que o Fabricante esteja comprometido com o Programa E2E e suas rotinas de Melhoria da Área de EDF.</t>
  </si>
  <si>
    <t>Objetivos pessoais formalizados</t>
  </si>
  <si>
    <t>Material e/ou ata da reunião mensal</t>
  </si>
  <si>
    <t>Material e/ou ata da reunião mensal e lista de participantes.</t>
  </si>
  <si>
    <t>Reporte de cumprimento (fonte: E2E)</t>
  </si>
  <si>
    <r>
      <t xml:space="preserve">#14: </t>
    </r>
    <r>
      <rPr>
        <b/>
        <sz val="36"/>
        <color theme="1" tint="0.14999847407452621"/>
        <rFont val="Century Gothic"/>
        <family val="2"/>
      </rPr>
      <t>COMPROMISSO CON O PROGRAMA E2E</t>
    </r>
  </si>
  <si>
    <t>100% das informações atualizadas e com qualidade, com tolerância de 20% de atraso e correções.</t>
  </si>
  <si>
    <t>100% das informações atualizadas e com qualidade, com tolerância de 10% de atraso e correções.</t>
  </si>
  <si>
    <t>100% de informações atualizadas e tolerância de 1 exceção além de participação em todos os calls (comunidade e suporte).</t>
  </si>
  <si>
    <t>Participação do Fabricante no workshop de EDF com mais de 1 representante.</t>
  </si>
  <si>
    <t>Garantir a implementação do E2E através das rotinas do Fabricante, garantindo a sua pontualidade e qualidade.</t>
  </si>
  <si>
    <t>Matriz de engajamento (fonte: E2E)</t>
  </si>
  <si>
    <r>
      <t xml:space="preserve">#15: </t>
    </r>
    <r>
      <rPr>
        <b/>
        <sz val="36"/>
        <color theme="1" tint="0.14999847407452621"/>
        <rFont val="Century Gothic"/>
        <family val="2"/>
      </rPr>
      <t>SAVINGS DO PROGRAMA E2E</t>
    </r>
  </si>
  <si>
    <t>Há um tracking trimestral de pelo menos 5 dos savings listados: vida útil, reaproveitamento de peças de reposição, venda zero, equipamentos no estoque, perda, solução remota e produtividade do técnico.</t>
  </si>
  <si>
    <t>Há um tracking trimestral de pelo menos 6 dos savings listados entre: vida útil, reutilização de peças de reposição, venda zero, equipamentos no estoque, perda, solução remota e produtividade dos técnicos, o tracking inclui outros savings calculados por iniciativa do Fabricante.</t>
  </si>
  <si>
    <t>O cálculo dos savings foram validados pela Área de Finanças e o tema é compartilhado trimestralmente em reunião com a SLT.</t>
  </si>
  <si>
    <t>Os savings geradas são destinados a projetos da Área de EDF.</t>
  </si>
  <si>
    <t>Garantir que o Fabricante tenha uma cultura de estimar e compartilhar as economias geradas pelo Programa E2E.</t>
  </si>
  <si>
    <t>Relatório de validação, material e/ou ata da reunião e lista de participantes</t>
  </si>
  <si>
    <r>
      <t xml:space="preserve">#16: </t>
    </r>
    <r>
      <rPr>
        <b/>
        <sz val="36"/>
        <color theme="1" tint="0.14999847407452621"/>
        <rFont val="Century Gothic"/>
        <family val="2"/>
      </rPr>
      <t>BUSINESS REVIEW DA AREA DE EDF</t>
    </r>
  </si>
  <si>
    <t>Criar um One Page para mostrar as principais informações</t>
  </si>
  <si>
    <t>O Business review mensal também inclui as métricas de: compras, movimentações (instalação, recolhimento e crescimento líquido), operação (venda zero, serviços técnicos e vida útil) e satisfação do cliente.</t>
  </si>
  <si>
    <t>O Business review mensal também inclui status de: custos (movimentos e serviços técnicos), volume gerado (crescimento líquido), projetos de inovação e sustentabilidade.</t>
  </si>
  <si>
    <t>O Business review mensal também inclui economia gerada e/ou oportunidade de volume, assim como o material é compartilhado com o Franchise Manager da Coca-Cola Company.</t>
  </si>
  <si>
    <t>Garantir a produção e publicação de um resumo executivo ao final de cada mês que é compartilhado com o SLT do Fabricante, gerando mais visibilidade para a Área de EDF</t>
  </si>
  <si>
    <t>Material e/ou ata da reunião e lista de participantes</t>
  </si>
  <si>
    <t>Material e/ou ata da reunião, lista de participantes e exemplos de execução</t>
  </si>
  <si>
    <r>
      <t xml:space="preserve">#1: </t>
    </r>
    <r>
      <rPr>
        <b/>
        <sz val="36"/>
        <color theme="1" tint="0.14999847407452621"/>
        <rFont val="Century Gothic"/>
        <family val="2"/>
      </rPr>
      <t>PLANO DE INVESTIMENTO</t>
    </r>
  </si>
  <si>
    <t>Apresentaram uma atualização da carta para 2022</t>
  </si>
  <si>
    <t>Existe um documento formalizando o acordo do plano de investimento do ano assinado pelo SLT do Fabricante e pela Coca-Cola Company.</t>
  </si>
  <si>
    <t>A carta de acordo está assinada desde o ano anterior, esclarecendo o investimento (R$) e quantidade (EDF ou portas).</t>
  </si>
  <si>
    <t>A carta de acordo contempla um plano multi-year de pelo menos 2 anos completos.</t>
  </si>
  <si>
    <t>A carta de acordo inclui o tratamento para situações de descumprimento dos compromissos pelo Fabricante e a Coca-Cola Company.</t>
  </si>
  <si>
    <t>Garantir que haja um alinhamento formal de investimento entre o forecast do Fabricante e da Coca-Cola Company.</t>
  </si>
  <si>
    <t>Documento formal</t>
  </si>
  <si>
    <t>Carta acordo assinada pelo CEO e VP Finanças da Band e time KO, ano atual e prevê investimento no ano corrente de R$5 milhoes</t>
  </si>
  <si>
    <r>
      <t xml:space="preserve">#2: </t>
    </r>
    <r>
      <rPr>
        <b/>
        <sz val="26"/>
        <color theme="1" tint="0.14999847407452621"/>
        <rFont val="Century Gothic"/>
        <family val="2"/>
      </rPr>
      <t>GESTÃO DE CHEGADAS E ESTOQUE DE EQUIPAMENTOS</t>
    </r>
  </si>
  <si>
    <t>Necessário extrair mais análises (métricas, gráficos...) das chegadas e do estoque</t>
  </si>
  <si>
    <t>Amanda</t>
  </si>
  <si>
    <t>Há uma análise mensal das chegadas que inclui, no mínimo, as seguintes variáveis: capacidade máxima de estoque, projeção de instalação e retirada e equipamentos no estoque (usados, em manutenção e para descarte).</t>
  </si>
  <si>
    <t>Há um responsável definido para garantir a eficiência das chegadas, e ele executa uma rotina de followup regular que inclui métricas e metas que garantem que não haja OOS ou excesso de estoque.</t>
  </si>
  <si>
    <t>75% das compras do ano com P.O. enviado ao fornecedor em Q1.</t>
  </si>
  <si>
    <t>O plano prevê a chegada de 70% dos EDFs no primeiro semestre e está sendo cumprido.</t>
  </si>
  <si>
    <t>Promover a eficiência na gestão de chegadas e estoque de equipamentos.</t>
  </si>
  <si>
    <t>Racional lógico do estudo e relatório mensal</t>
  </si>
  <si>
    <t>Objetivos pessoais formalizados e exemplos de execução</t>
  </si>
  <si>
    <t>Relatório de conformidade (fonte: E2E)</t>
  </si>
  <si>
    <t>O processo formal está definido no procedimento</t>
  </si>
  <si>
    <t>Todas as P.O. foram deviamente enviadas e confirmadas por fornecedor</t>
  </si>
  <si>
    <t>O facricante já atingiu 70% em Maio</t>
  </si>
  <si>
    <r>
      <t xml:space="preserve">#3: </t>
    </r>
    <r>
      <rPr>
        <b/>
        <sz val="36"/>
        <color theme="1" tint="0.14999847407452621"/>
        <rFont val="Century Gothic"/>
        <family val="2"/>
      </rPr>
      <t>SLA DOS FORNECEDORES</t>
    </r>
  </si>
  <si>
    <t>Paulo, Bruno e Marina</t>
  </si>
  <si>
    <t>Existe um reporte de cumprimento do fornecedor para cada chegada que inclui: pontualidade de entrega, validação contábil, física e qualitativa.</t>
  </si>
  <si>
    <t>Há um tracking trimestral do SLA nos períodos com chegadas que inclui a avaliação final de pontualidade de entrega, validação contábil, física e qualitativa.</t>
  </si>
  <si>
    <t>Há reuniões trimestrais com o fornecedor nos períodos com chegadas para compartilhar o SLA e definir planos de ação.</t>
  </si>
  <si>
    <t>Há penalidades contratuais para o não cumprimento do SLA</t>
  </si>
  <si>
    <t>Avaliar o desempenho operacional dos fornecedores de acordo com a Área de EDF.</t>
  </si>
  <si>
    <t>Material aplicado e exemplos de execução</t>
  </si>
  <si>
    <t>Material e/ou ata da reunião trimestral e lista de participantes</t>
  </si>
  <si>
    <t>A equipe de GEM valida cada recebimento com um checklist de 4 perguntas</t>
  </si>
  <si>
    <t>Trimestralmente valida-se o trabalho do fornecedor confome aos checklist de cada entrega. Hoje, Band tem uma avaliação trimestral de 5 sobre 5 do seu fornecedor Imbera</t>
  </si>
  <si>
    <t>Foram feitas reuniões com o fornecedor e apresentaram os resultados de SRM. Recomenda-se abordar assuntos específicos de SLA</t>
  </si>
  <si>
    <r>
      <t xml:space="preserve">#4: </t>
    </r>
    <r>
      <rPr>
        <b/>
        <sz val="36"/>
        <color theme="1" tint="0.14999847407452621"/>
        <rFont val="Century Gothic"/>
        <family val="2"/>
      </rPr>
      <t>TCO</t>
    </r>
  </si>
  <si>
    <t>Há registro individual por equipamento de pelo menos 3 das seguintes variáveis ​​de TCO: idade de descarte, preço de compra, consumo de peças, custo de serviço, custo de transporte, refurbishment e receita (ex.: venda de sucata).</t>
  </si>
  <si>
    <t>Há registro individual por equipamento de pelo menos 5 das seguintes variáveis ​​de TCO: idade de descarte, preço de compra, consumo de peças, custo de serviço, custo de transporte, refurbishment e receita (ex.: venda de sucata).</t>
  </si>
  <si>
    <t>Existem análises anuais por SKU dos custos totais durante a vida útil do EDF.</t>
  </si>
  <si>
    <t>A informação é utilizada no momento de decidir a compra.</t>
  </si>
  <si>
    <t>Verificar a existência de um processo que garanta o TCO (Total Cost of Ownership) para as decisões de compra.</t>
  </si>
  <si>
    <t>Registro no sistema</t>
  </si>
  <si>
    <t>Existe um detalhemento do historico de custos desde a data d adquisição até o descarye das seguintes variáveis: idade do equipamento descartado, custo de compra, consumo de peças, custos de manutenção, custos de transporte, fornecedor, qtd de serviços de manutenção, refurbishment</t>
  </si>
  <si>
    <r>
      <t xml:space="preserve">#5: </t>
    </r>
    <r>
      <rPr>
        <b/>
        <sz val="36"/>
        <color theme="1" tint="0.14999847407452621"/>
        <rFont val="Century Gothic"/>
        <family val="2"/>
      </rPr>
      <t>COLABORAÇÃO COM CEPG</t>
    </r>
  </si>
  <si>
    <t>Para mais que cumpre realizar uma relação de modelos 2021 vs 2022 com custo, fornecedor, benefícios, acordos...</t>
  </si>
  <si>
    <t>Hylana</t>
  </si>
  <si>
    <t>Existe uma rotina de reuniões com periodicidade mínima semestral com o CEPG com a participação do Fabricante local.</t>
  </si>
  <si>
    <t>O Fabricante cumpre as atividades acordadas com CEPG (feedback do CEPG).</t>
  </si>
  <si>
    <t>Existe um acompanhamento anual de savings vs ao ano anterior.</t>
  </si>
  <si>
    <t>O Fabricante implementa as inovações recomendadas pela CEPG.</t>
  </si>
  <si>
    <t>Verificar se há alinhamento periódico com o CEPG, a fim de obter melhorias.</t>
  </si>
  <si>
    <t>Material e/ou ata da reunião semestral e lista de participantes</t>
  </si>
  <si>
    <t>Relatório de conformidade (fonte: relatório CEPG)</t>
  </si>
  <si>
    <t>Os Savings podem ser calculados usando como base os acontecimentos do ano atual (Preço CEPG vs Preço Mercado) ou em outras frentes de negociacção, tipo extensão de garantias negociada por CEPG</t>
  </si>
  <si>
    <r>
      <t xml:space="preserve">#1: </t>
    </r>
    <r>
      <rPr>
        <b/>
        <sz val="36"/>
        <color theme="1" tint="0.14999847407452621"/>
        <rFont val="Century Gothic"/>
        <family val="2"/>
      </rPr>
      <t>CONTROLE DE MOVIMENTOS E ESTOQUE DE EDF</t>
    </r>
  </si>
  <si>
    <t>Existe um processo formal que define as etapas e os responsáveis ​​pela entrada e saída dos EDFs e o mesmo está disponível para consulta durante a atividade.</t>
  </si>
  <si>
    <t>Existe a garantia de que as revisões  são realizadas por diferentes áreas (double check).</t>
  </si>
  <si>
    <t>Existe um processo de inventário do estoque de EDFs em todos os armazéns com periodicidade mínima mensal e com registros formais.</t>
  </si>
  <si>
    <t>Os processos (entrada, saída e inventário) são auditados por uma área independente semestralmente (amostral ou sem aviso prévio).</t>
  </si>
  <si>
    <t>Ter um processo estabelecido de entrada, saída e inventário de EDF para garantir o correto cadastro no sistema com identificação individual.</t>
  </si>
  <si>
    <t>Processo formal e ferramentas para acessar o material</t>
  </si>
  <si>
    <t>Processo formal e exemplos de execução</t>
  </si>
  <si>
    <t>Relatório de cumprimento</t>
  </si>
  <si>
    <t>Relatório de auditoria</t>
  </si>
  <si>
    <t>O processo formal está dentro duma política que aborda o processo de entrada e das saídas com responsáveis. Os materiais são disponibilizados numa pasta, impresos,  para os transportistas da rota</t>
  </si>
  <si>
    <t>As equipes que faz as revisões dos equipamentos são Controle Patrimonial, Equipe EDF e auditoria (apenas para equipamentos novos)</t>
  </si>
  <si>
    <r>
      <t xml:space="preserve">#2: </t>
    </r>
    <r>
      <rPr>
        <b/>
        <sz val="36"/>
        <color theme="1" tint="0.14999847407452621"/>
        <rFont val="Century Gothic"/>
        <family val="2"/>
      </rPr>
      <t>POLÍTICA DE ARMAZENAMENT0</t>
    </r>
  </si>
  <si>
    <t>Estrturar o layout lógico com o objetivo de garantir que as localizações dos grupos de GDM facilitam a mov. Do equipamento</t>
  </si>
  <si>
    <t>Marina</t>
  </si>
  <si>
    <t>Há um layout lógico que minimiza os movimentos, a acessibilidade é adequada e a política de estoque (ex.: vertical) é baseada no manual do fornecedor.</t>
  </si>
  <si>
    <t>Existem critérios para segmentação e sinalização de áreas definidas.</t>
  </si>
  <si>
    <t>Todos os movimentos (carga e descarga, transporte, manutenção, etc.) são feitos com instrumentos apropriados evitando o uso de força manual.</t>
  </si>
  <si>
    <t>Há automatização dos processos para minimizar movimentos ou otimizar o trabalho do pessoal envolvido (ex.: esteira, robôs, elevador, etc.).</t>
  </si>
  <si>
    <t>Assegurar um fluxo correto de movimentos no estoque de forma otimizada e segura.</t>
  </si>
  <si>
    <t>Layout do estoque, guia do fornecedor e exemplos de execução</t>
  </si>
  <si>
    <t>As áreas são devidamente sinalizadas, os equipamentos categorizados e armazenados de acordo a essa categoria</t>
  </si>
  <si>
    <t>A equipe conta com instrumentos como carinhos e carros hidráulicos para fazer os movimentos</t>
  </si>
  <si>
    <r>
      <t xml:space="preserve">#3: </t>
    </r>
    <r>
      <rPr>
        <b/>
        <sz val="36"/>
        <color theme="1" tint="0.14999847407452621"/>
        <rFont val="Century Gothic"/>
        <family val="2"/>
      </rPr>
      <t>PROGRAMA DE QUALIDADE</t>
    </r>
  </si>
  <si>
    <t>Realizam avaliações mensais sobre 6S. A auditoria é realizada para a Bandeirantes como um todo</t>
  </si>
  <si>
    <t>Existe um programa de qualidade implementado com um líder de implementação formalmente estabelecido e um plano de execução (ex.: Gantt).</t>
  </si>
  <si>
    <t>Há treinamento anual para toda a equipe que trabalha no estoque (próprio ou externo) e escritórios de acordo com o programa.</t>
  </si>
  <si>
    <t>Há evidências de auditorias anuais do programa de qualidade realizadas por área independente ou empresa externa, bem como planos de ação.</t>
  </si>
  <si>
    <t>A Área de EDF é certificada por pessoal adequado no ano corrente no Programa 5S e/ou ISO9001.</t>
  </si>
  <si>
    <t>Implementar o Programa 5S (senso de utilização, organização, limpeza, padronização e autodisciplina) para garantir a qualidade e produtividade dos processos.</t>
  </si>
  <si>
    <t>Objetivos pessoais formalizados e plano de implementação</t>
  </si>
  <si>
    <t>Existe um programa de qualidade, com plano de execução e cronograma especificado para implemenação e avaliação, com lider definido. O procedimento de avaliação do programa 6S está formalizado num procedimento</t>
  </si>
  <si>
    <t>AS equipes de EDF operacional e administrativa foram treinadas no 2022 pela lider de execução do programa. No treinamento se explica o objetivo,</t>
  </si>
  <si>
    <t>O fabricante contrata uma empresa terceirizada que executa um auditoria em todos os processos da empresa. Porem, se recomenda que haja um relatório de oportunidades e não conformidades apenas da área de EDF</t>
  </si>
  <si>
    <t>O fabricante está certificado na ISO 9001</t>
  </si>
  <si>
    <r>
      <t xml:space="preserve">#4: </t>
    </r>
    <r>
      <rPr>
        <b/>
        <sz val="36"/>
        <color theme="1" tint="0.14999847407452621"/>
        <rFont val="Century Gothic"/>
        <family val="2"/>
      </rPr>
      <t>TRANSPORTE DE EQUIPAMENTOS</t>
    </r>
  </si>
  <si>
    <t>Realizaram  treinamento para a equipe</t>
  </si>
  <si>
    <t>Especificar no treinamento: técnicas de movimentação, segurança, EPI...</t>
  </si>
  <si>
    <t>Existe um processo formal de transporte com instruções de movimentação que garanta a segurança das pessoas e integridade dos equipamentos e o responsável tem acesso direto para consulta durante a atividade.</t>
  </si>
  <si>
    <t>Há treinamento anual de técnicas de transporte para toda a equipe de EDF (própria e de terceiros).</t>
  </si>
  <si>
    <t>Existe um guia produzido pelo fornecedor de EDF com orientações sobre os movimentos.</t>
  </si>
  <si>
    <t>O Fabricante garante que não há força manual durante todo o processo de transporte (ex.: uso de elevador hidráulico, carrinhos, etc.).</t>
  </si>
  <si>
    <t>Garantir que os equipamentos sejam movidos de forma adequada, otimizada e segura.</t>
  </si>
  <si>
    <t>Guia do fornecedor</t>
  </si>
  <si>
    <t>O processo formal está registrado na politica Transportar Equipamentos, com responsáveis e detalhamento do como e com o quê devem ser transportados os equipamentos. O mesmo é disponibilizado num manual que os transportistas tem acesso durante a rota</t>
  </si>
  <si>
    <t>Foi feito um treinamento do processo de abastecimento, integridade, com alguns exemplos de movimentações. Se recomenda que o treinamento seja pontoalmente do processo completo de técnicas de transporte de equipamentos</t>
  </si>
  <si>
    <t>O material da Imbera é ainda básico, pois ele contempla apenas algumas noções básicas de instalação de equipamentos. Se recomenda falar com a Imbera para eles fornecer algum material com tecnicas de instalações e movimentos de equipamentos</t>
  </si>
  <si>
    <r>
      <t xml:space="preserve">#5: </t>
    </r>
    <r>
      <rPr>
        <b/>
        <sz val="36"/>
        <color theme="1" tint="0.14999847407452621"/>
        <rFont val="Century Gothic"/>
        <family val="2"/>
      </rPr>
      <t>OTIMIZAÇÃO DE EQUIPAMENTOS NO ESTOQUE</t>
    </r>
  </si>
  <si>
    <t xml:space="preserve">Realizar análises trimestrais referente ao estoque </t>
  </si>
  <si>
    <t>Existe um processo formal com o objetivo de minimizar os equipamentos no estoque, definindo o estoque de segurança, o tempo máximo no estoque e os responsáveis com as rotinas estabelecidas.</t>
  </si>
  <si>
    <t>Existe um tracking mensal do % de equipamentos em estoque que inclui: estoque de segurança, estoque máximo e parque total (em estoque + mercado).</t>
  </si>
  <si>
    <t xml:space="preserve">Há um tracking trimestral do tempo médio de equipamentos novos e usados ​​no estoque (da entrada à saída), com um plano de ação definido para evitar acúmulo (ex.: priorização de antigos vs. novos, roteirização definida para clientes, etc.) </t>
  </si>
  <si>
    <t>O processo é aplicado em todos os estoques e os equipamentos no estoque estão abaixo de 5% (YTD).</t>
  </si>
  <si>
    <t>Garantir a liderança da Área de EDF no processo de regularização de equipamentos em estoque com o objetivo de maximizar a frota no mercado.</t>
  </si>
  <si>
    <t>Relatório mensal</t>
  </si>
  <si>
    <t>Relatório trimestral e exemplos de execução</t>
  </si>
  <si>
    <r>
      <t xml:space="preserve">#6: </t>
    </r>
    <r>
      <rPr>
        <b/>
        <sz val="36"/>
        <color theme="1" tint="0.14999847407452621"/>
        <rFont val="Century Gothic"/>
        <family val="2"/>
      </rPr>
      <t>PREVENÇÃO DE MOVIMIENTOS IRREGULARES</t>
    </r>
  </si>
  <si>
    <t>A área de auditoria amostral pretende retornar a atividade em junho</t>
  </si>
  <si>
    <t>Existe um processo formal com regras para autorização de movimentação no mercado definindo as consequências em caso de descumprimento, o qual está disponível para toda a equipe de EDF e de Vendas.</t>
  </si>
  <si>
    <t>Toda a equipe de Vendas realizou treinamento sobre autorização de movimento de EDF e consequências de não cumprimento, assim como existe um reforço com comunicações semestrais.</t>
  </si>
  <si>
    <t>Há uma auditoria amostral que valida a localização dos equipamentos (real vs. sistema) e um relatório mensal que consolida inconsistências e planos de ação</t>
  </si>
  <si>
    <t>100% da equipe de vendas assina a responsabilidade dos equipamentos em sua rota.</t>
  </si>
  <si>
    <t>Estabelecer claramente as diretrizes e consequências do processo de movimentação não autorizada, com o objetivo de prevenir movimentações irregulares.</t>
  </si>
  <si>
    <t>Material de treinamento, lista de participantes e ferramentas de comunicação semestrais</t>
  </si>
  <si>
    <t>Relatório de auditoria e relatório mensal</t>
  </si>
  <si>
    <t>Todo movimento não autorizado é registrado no Relato e Movimentação Indevida. Alem disso, todos os vendedores assinam um termo de responsabilidade dos equipamentos na rota. O material é disponibilizado no caderno Digital</t>
  </si>
  <si>
    <r>
      <t xml:space="preserve">#7: </t>
    </r>
    <r>
      <rPr>
        <b/>
        <sz val="36"/>
        <color theme="1" tint="0.14999847407452621"/>
        <rFont val="Century Gothic"/>
        <family val="2"/>
      </rPr>
      <t>REFORÇO DOS TERMOS CONTRATUAIS ACORDADOS</t>
    </r>
  </si>
  <si>
    <t>Marina e Amanda</t>
  </si>
  <si>
    <t>Existe um processo formal de reforço anual dos termos contratuais acordados que define os responsáveis, mecanismos e rotinas.</t>
  </si>
  <si>
    <t>Existe um controle (YTD) dos clientes já contatados, planejados para contatar, tentativas sem sucesso e planos de ação.</t>
  </si>
  <si>
    <t>Existe um processo de envolver o vendedor nos casos em que a comunicação não é bem-sucedida.</t>
  </si>
  <si>
    <t>Há evidências de que 95% dos clientes (diretos e indiretos) foram contatados no corrente ano.</t>
  </si>
  <si>
    <t>Garantir a comunicação anual dos termos firmados no contrato de empréstimo com o cliente.</t>
  </si>
  <si>
    <t>relatório de cumprimento</t>
  </si>
  <si>
    <t>exemplos de execução</t>
  </si>
  <si>
    <t>Processo formal, com responsáveis do ponto de vista comercial e processo em curso que já é realizado (muito texto). Responsabilidade, atualizar a lista. OBS: Como comunica para o cliente? Cenário: dificuldade de conectar via telefone para abordar 100% da base. Impressão de notificação &gt; 1 ano para consultor levar para o cliente. Contato com liderança comercial para reforçar com o consultor o material. Descrição de como ocorre ficou vago. Comunicado ao time da responsabilidade dos termos para o cliente. PONTOS DE MELHORIA: Formato mais atrativo para o cliente.</t>
  </si>
  <si>
    <t>Base por gerência e conectados. A ideia é chegar a 100% de clientes conectados durante o ano. Planos de ação (motivos de não conseguir contactar o cliente). Como plano de ação, lista com consultor/supervisor, modelos. Envolvimento do supervisor.</t>
  </si>
  <si>
    <t>Envolvimento do vendedor em casos de comunicação não sucedida. Reforço contratual já é feito pelo vendedor desde o início do processo.</t>
  </si>
  <si>
    <r>
      <t xml:space="preserve">#8: </t>
    </r>
    <r>
      <rPr>
        <b/>
        <sz val="36"/>
        <color theme="1" tint="0.14999847407452621"/>
        <rFont val="Century Gothic"/>
        <family val="2"/>
      </rPr>
      <t>MONITORAMENTO DE EQUIPAMENTOS COM VENDA ZERO</t>
    </r>
  </si>
  <si>
    <t>Possuem uma política de venda zero,  entretanto a mesma não possui descrição de atividades, responsáveis...</t>
  </si>
  <si>
    <t>Realizar tracking de acordo com os níveis estabelicidos para VZ.</t>
  </si>
  <si>
    <t>Há um tracking mensal dos equipamentos com venda zero considerando no mínimo 30 dias e outros 2 níveis críticos por tempo (ex.: 60 e 90 dias) a nível vendedor, assim como existe um processo formal que define os níveis críticos, responsáveis e ações para regularização em cada caso.</t>
  </si>
  <si>
    <t>O tracking inclui detalhamento a nível vendedor e há um acompanhamento mensal com seus supervisores, gerando um reporte de status de motivos para cada cliente.</t>
  </si>
  <si>
    <t>Há reuniões trimestrais dos motivos mais frequentes e das medidas tomadas para revertê-los.</t>
  </si>
  <si>
    <t>O processo se aplica a todos os clientes (diretos e indiretos) e a venda zero com um mínimo de 30 dias é inferior a 5% (YTD).</t>
  </si>
  <si>
    <t>Garantir que haja um procedimento de controle para equipamentos com venda zero por um período mínimo de 30 dias.</t>
  </si>
  <si>
    <t>Relatório mensal e processo formal</t>
  </si>
  <si>
    <t>Material e/ou ata da reunião trimestral</t>
  </si>
  <si>
    <t>Motivos padronizados para analise e precisar ver o acompanhamento das reuniões trimestrais.</t>
  </si>
  <si>
    <r>
      <t xml:space="preserve">#9: </t>
    </r>
    <r>
      <rPr>
        <b/>
        <sz val="36"/>
        <color theme="1" tint="0.14999847407452621"/>
        <rFont val="Century Gothic"/>
        <family val="2"/>
      </rPr>
      <t>VALIDAÇÃO DE EQUIPAMENTOS NO MERCADO</t>
    </r>
  </si>
  <si>
    <t>Existe um processo formal que estabelece a rotina de validação regular, os mecanismos, os responsáveis ​​e as metas.</t>
  </si>
  <si>
    <t>Validação mensal realizada ≥ 30% de todos os equipamentos no mercado.</t>
  </si>
  <si>
    <t>Validação mensal realizada ≥ 60% de todos os equipamentos no mercado.</t>
  </si>
  <si>
    <t>Validação mensal realizada ≥ 90% de todos os equipamentos no mercado.</t>
  </si>
  <si>
    <t>Confirmar um processo contínuo que monitore a presença dos equipamentos no mercado com uma frequência mínima mensal.</t>
  </si>
  <si>
    <t>Política formal foi compartilhada e localização com continuidade. Dúvida? Como é feito o procedimento. Base do vendedor com todos os equipamentos na rota, preenchimento do termo e conferência no sistema. O vendedor faz esse procedimento manualmente. Tem a assinatura do supervisor. Política possui um direcionamento para o executor!</t>
  </si>
  <si>
    <t>Lançamento de controle manual e validação percentual com tabela em excel.</t>
  </si>
  <si>
    <r>
      <t xml:space="preserve">#10: </t>
    </r>
    <r>
      <rPr>
        <b/>
        <sz val="36"/>
        <color theme="1" tint="0.14999847407452621"/>
        <rFont val="Century Gothic"/>
        <family val="2"/>
      </rPr>
      <t>CENSO DE EQUIPOS</t>
    </r>
  </si>
  <si>
    <t>Realizado o censo em 2021, entretanto necessário replicar o procedimento para o galpão</t>
  </si>
  <si>
    <t>Existe uma política de censo e o mesmo foi concluído em 100% dos clientes (diretos e indiretos) e armazéns nos últimos 24 meses.</t>
  </si>
  <si>
    <t>Todas as irregularidades encontradas foram solucionadas (física ou administrativa) e há uma formalização do resultado final do censo.</t>
  </si>
  <si>
    <t>As perdas validadas representam menos de 2%.</t>
  </si>
  <si>
    <t>As perdas validadas representam menos de 1%.</t>
  </si>
  <si>
    <t>Assegurar a existência de um censo formal para fins contábeis.</t>
  </si>
  <si>
    <t>Política formal e relatório de cumprimento</t>
  </si>
  <si>
    <t>Reporte de cumprimento</t>
  </si>
  <si>
    <t>Realizado o censo em 2021, entretanto necessário replicar o procedimento para o galpão.</t>
  </si>
  <si>
    <r>
      <t xml:space="preserve">#11: </t>
    </r>
    <r>
      <rPr>
        <b/>
        <sz val="36"/>
        <color theme="1" tint="0.14999847407452621"/>
        <rFont val="Century Gothic"/>
        <family val="2"/>
      </rPr>
      <t>GESTÃO DE RECUPERAÇÃO LEGAL</t>
    </r>
  </si>
  <si>
    <t>Possuem o processo, entretanto não há ex de ações consolidados</t>
  </si>
  <si>
    <t>Existe um processo formal de recuperação de equipamentos que define os tipos de casos, critérios e responsáveis, bem como evidências das ações realizadas.</t>
  </si>
  <si>
    <t xml:space="preserve">Há uma equipe de negociação (própria ou terceiros) formalmente dedicada à recuperação judicial do EDF e há um relatório trimestral com a relação de todos os casos, ações tomadas e status (recuperados, não recuperados, revertidos, etc.). </t>
  </si>
  <si>
    <t>O relatório inclui casos e ações realizadas pelas vendas pela internet e o resultado trimestral da taxa de recuperação total.</t>
  </si>
  <si>
    <t>Existe um orçamento de investimento formalmente aprovado para criar reputação de governança no mercado (campanhas de comunicação, marketing, etc.).</t>
  </si>
  <si>
    <t>Desenvolver a reputação no mercado de que a Coca-Cola Company é rigorosa no controle de seus ativos.</t>
  </si>
  <si>
    <t>Metas pessoais formalizadas e/ou centro de custo aprovado e relatório trimestral</t>
  </si>
  <si>
    <t>Centro de custo aprovado</t>
  </si>
  <si>
    <t xml:space="preserve">Existe processo, mas não tem evidência de ação realizada. </t>
  </si>
  <si>
    <r>
      <t xml:space="preserve">#12: </t>
    </r>
    <r>
      <rPr>
        <b/>
        <sz val="36"/>
        <color theme="1" tint="0.14999847407452621"/>
        <rFont val="Century Gothic"/>
        <family val="2"/>
      </rPr>
      <t>CONECTIVIDADE PARA CONTROLE</t>
    </r>
  </si>
  <si>
    <t>Estão desenvolvendo a política</t>
  </si>
  <si>
    <t>Adicionar os critérios, definição de atividades, responsabilidades e elaborar o relatório de acompanhamento</t>
  </si>
  <si>
    <t>Existe um processo formal de controle de ativos por meio de conectividade que define os níveis de criticidade, responsáveis ​​e ações para regularização em cada caso, além de tracking mensal da localização.</t>
  </si>
  <si>
    <t>Há tracking semanal da localização dos equipamentos conectados (com mínimo de 1.000 EDFs ou 2,5% dos equipamentos no mercado), além da geração de planos de ação.</t>
  </si>
  <si>
    <t>Há um cálculo do valor gerado pela rotina e foi validado pela Área de Finanças.</t>
  </si>
  <si>
    <t>Os alertas são integrados à inteligência comercial e as ordens de pedidos são geradas automaticamente sendo direcionadas ao sistema dos executores.</t>
  </si>
  <si>
    <t>Garantir que o Fabricante esteja comprometido com uma rotina de conectividade para controlar a localização dos equipamentos.</t>
  </si>
  <si>
    <t>Processo formal e relatório mensal</t>
  </si>
  <si>
    <t>Relatório semanal e exemplos de execução</t>
  </si>
  <si>
    <t>Racional lógico, rotinas de revisão, lista de participantes e resultado do cálculo</t>
  </si>
  <si>
    <t>Mecanismo utilizado e exemplos de execução</t>
  </si>
  <si>
    <t>Implementação e melhoria junto com o fornecedor Wellington e estruturação da política para definição do nível de criticidade. Distância da leitura e responsáveis. Dica: Agrupar elementos na política e descrever o máximo possível das ações por figura, com acompanhamentos mensais.</t>
  </si>
  <si>
    <t>Necessário fazer o tracking após definição da política.</t>
  </si>
  <si>
    <r>
      <t xml:space="preserve">#13: </t>
    </r>
    <r>
      <rPr>
        <b/>
        <sz val="36"/>
        <color theme="1" tint="0.14999847407452621"/>
        <rFont val="Century Gothic"/>
        <family val="2"/>
      </rPr>
      <t>POLÍTICA DE CONTROLE DE EQUIPAMENTOS</t>
    </r>
  </si>
  <si>
    <t>Possuem uma política estabelecida. Necessário entender se de fato estamos abordando um doc único</t>
  </si>
  <si>
    <t>Revisar os critérios de venda zero</t>
  </si>
  <si>
    <t>Existe um documento único com a política de controle que inclui as regras para autorização de movimentação no mercado com suas consequências em caso de descumprimento e rotinas de controle de venda zero.</t>
  </si>
  <si>
    <t>O documento único inclui também o processo regular de validação e censo de equipamentos.</t>
  </si>
  <si>
    <t>O documento único inclui também o processo de reforço anual das cláusulas contratuais e recuperação legall.</t>
  </si>
  <si>
    <t>Garantir a existência de uma política formal única de controle de equipamentos.</t>
  </si>
  <si>
    <t>Proceso formal</t>
  </si>
  <si>
    <t>Movimentação de mercado ok, rotinas estabelecidos na política, venda zero necessita de um melhor descritivo das ações decorrentes do tema (ação necessária por figura comercial). Após definida as ações para cada caso, replicar o que foi definido para política única.</t>
  </si>
  <si>
    <r>
      <t xml:space="preserve">#1: </t>
    </r>
    <r>
      <rPr>
        <b/>
        <sz val="34"/>
        <color theme="1" tint="0.14999847407452621"/>
        <rFont val="Century Gothic"/>
        <family val="2"/>
      </rPr>
      <t>PROCESAMENTO DE PEDIDO DE INSTALAÇÃO E RECOLHIMENTO</t>
    </r>
  </si>
  <si>
    <t>comentários e Detalhes</t>
  </si>
  <si>
    <t>•    Validado
•    Pendente
•    Não validado</t>
  </si>
  <si>
    <t>Possuem procedimento formal para instalçao e recolhimento</t>
  </si>
  <si>
    <t>Plano 
FUTURO</t>
  </si>
  <si>
    <t>D:  Dinâmico
- : Não Dinâmico</t>
  </si>
  <si>
    <t>No Planificado</t>
  </si>
  <si>
    <t>STATUS 
Suporte</t>
  </si>
  <si>
    <t>Mais que cumpre</t>
  </si>
  <si>
    <t>Existe um processo formal de solicitação de instalação e recolhimento e todos os pedidos processados ​​chegam na Área de EDF consolidados em um único relatório, independentemente da origem (ex.: call center, sistema de vendas, whatsapp, etc.).</t>
  </si>
  <si>
    <t>O pedido de instalação inclui os parâmetros acordados no momento da negociação (ex.: posição definida) e existe validação por parte do proprietário do PDV (ex.: assinatura no pedido).</t>
  </si>
  <si>
    <t>O processo de registro no momento da solicitação é digitalizado.</t>
  </si>
  <si>
    <t>O cliente recebe uma notificação digital do status do equipamento em cada etapa.</t>
  </si>
  <si>
    <t>Garantir a qualidade e eficiência do processamento de pedidos para uma correta execução dos serviços de instalação e recolhimento.</t>
  </si>
  <si>
    <t>Processo formal e registro fora do sistema</t>
  </si>
  <si>
    <t>Mecanismo utilizado y Exemplos de ejecución</t>
  </si>
  <si>
    <t xml:space="preserve">MATERIAIS E EXEMPLOS </t>
  </si>
  <si>
    <t>Possuem procedimento formal para instalçao e recolhimento. Pelo sistema BO é possível ver o registro dos pedidosne há um excel para controle para consolidação dos pedidos</t>
  </si>
  <si>
    <t>Por meio do formulário de negociação é possível identificar a orientação da localização da instalação e a validação do PDV.</t>
  </si>
  <si>
    <t>O processo de solicitação  é dividido em 2 etapas. A 1º é por meio de um formulário impresso e a 2º por meio da digitalização posterior pela analista de vendas. Por isso não é possível medir o tempo a partir da hora de abertura do chamado.</t>
  </si>
  <si>
    <r>
      <t xml:space="preserve">#2: </t>
    </r>
    <r>
      <rPr>
        <b/>
        <sz val="36"/>
        <color theme="1" tint="0.14999847407452621"/>
        <rFont val="Century Gothic"/>
        <family val="2"/>
      </rPr>
      <t>QUALIDADE DE SERVIÇO DE INSTALAÇÃO</t>
    </r>
  </si>
  <si>
    <t>Processo muito bem estabelecido e disponivel para quem o executa.</t>
  </si>
  <si>
    <t>Existe uma norma interna para a instalação dos equipamentos e o responsável pelo serviço tem acesso direto para consultas durante o trajeto.</t>
  </si>
  <si>
    <t>A norma deixa claro que o motorista não está autorizado a instalar o equipamento em uma posição do PDV diferente da indicada na solicitação que foi validado pelo proprietário do PDV.</t>
  </si>
  <si>
    <t>Existe um procedimento para destacar os termos-chave do comodato (ex: assinatura adicional nos pontos-chaves, nota de entrega, itens críticos destacados no contrato, script ou material a ser entregue etc.).</t>
  </si>
  <si>
    <t>Existe uma rotina de abastecer o EDF no dia da instalação.</t>
  </si>
  <si>
    <t>Garantir que os equipamentos sejam devidamente instalados no cliente.</t>
  </si>
  <si>
    <t>Processo formal e ferramenta de acesso ao documento</t>
  </si>
  <si>
    <t>Exemplo de execução</t>
  </si>
  <si>
    <t>O processo formal é disponibilizado para o instalador via app (Knox).</t>
  </si>
  <si>
    <t>A norma orienta que o motorista tem que instalar seguindo a negociação e o cliente deve efetuar a validação</t>
  </si>
  <si>
    <t>No final da instalação, o motrista entrega um documento com a orientação dos termos chaves. Outra via fica com Bandeirantes.</t>
  </si>
  <si>
    <t>O processo de abastecimento é feito após a instalação da geladeira (no dia).</t>
  </si>
  <si>
    <r>
      <t xml:space="preserve">#3: </t>
    </r>
    <r>
      <rPr>
        <b/>
        <sz val="36"/>
        <color theme="1" tint="0.14999847407452621"/>
        <rFont val="Century Gothic"/>
        <family val="2"/>
      </rPr>
      <t>OTIMIZAÇÃO DO RECOLHIMENTO</t>
    </r>
  </si>
  <si>
    <t xml:space="preserve">Há o documento formal orientando as ações para regularização e definição dos níveis críticos. </t>
  </si>
  <si>
    <t>É necessário definição clara para os componentes e garantir que o vendedor saiba como reverter casos onde seria necessário o recolhimento de equipamentos.</t>
  </si>
  <si>
    <t>Octubre</t>
  </si>
  <si>
    <t>Há um tracking mensal dos equipamentos com possíveis casos de recolhimento com um mínimo de 3 níveis críticos (ex.: venda zero, fechamento do PDV, contaminação, breakeven, etc.), além de um processo formal que define os níveis de criticidade, responsáveis e ações para regularização em cada caso.</t>
  </si>
  <si>
    <t>Há um relatório atualizado pelos vendedores com as ações corretivas tomadas para cada caso e há tracking mensal para verificar a eficácia das ações (retiradas, não retiradas ou revertidas).</t>
  </si>
  <si>
    <t>Há treinamento semestral para 100% da equipe de Vendas sobre negociação para reverter possíveis casos de recolhimento.</t>
  </si>
  <si>
    <t>Existe um ranking mensal de vendedores com o índice de casos revertidos e/ou existe uma equipe de desenvolvedores dedicada exclusivamente à negociação para reversão dos casos.</t>
  </si>
  <si>
    <t>Garantir a existência de uma política de recolhimento de equipamentos e que ela está sendo cumprida.</t>
  </si>
  <si>
    <t>Ranking mensal, centro de custo aprovado e/ou metas pessoais formalizadas</t>
  </si>
  <si>
    <t>Há o documento formal orientando as ações para regularização e definição dos níveis críticos. O tracking segue as recomendações do book E2E.</t>
  </si>
  <si>
    <t>Possuem um aconhamento a nível cliente com as ações voltadas para as tratativas dos casos de venda zero. Importante entender se é possível verificar  o status da ações para também outros casos de recolhimento.</t>
  </si>
  <si>
    <t>O treinamento apresentado é direcionado para técnicas de negociação de novos equipamentos no PDV, entretanto a ideia central do ponto é garantir que o vendedor saiba como reverter casos onde seria necessário o recolhimento de equipamentos.</t>
  </si>
  <si>
    <r>
      <t xml:space="preserve">#4: </t>
    </r>
    <r>
      <rPr>
        <b/>
        <sz val="36"/>
        <color theme="1" tint="0.14999847407452621"/>
        <rFont val="Century Gothic"/>
        <family val="2"/>
      </rPr>
      <t>TRACKING DE SLA DE INSTALAÇÃO</t>
    </r>
  </si>
  <si>
    <t>Há uma recomendação de 10 dias, de acordo  com a matriz de priorização.</t>
  </si>
  <si>
    <t>Necessário medir sla apartir da abertura do chamado e ver oportunidade de expandir os criterios de priorização.</t>
  </si>
  <si>
    <t>Existe una matriz de priorización con SLA que se empieza a medir a partir del momento del pedido del cliente y la misma está implementada.</t>
  </si>
  <si>
    <t>A matriz de priorização inclui pelo menos 2 critérios (ex.: região, segmento de clientes, quantidade de EDFs, programa de exclusividade, lista foco, etc.) e/ou os serviços são definidos para serem executados em 48 horas, além disso existe um tracking mensal de cumprimento dos tempos definidos.</t>
  </si>
  <si>
    <t>95% das instalações realizadas no trimestre estão de acordo com o SLA.</t>
  </si>
  <si>
    <t>Existem capabilities de utilização de rotas dinâmicas automáticas para instalação.</t>
  </si>
  <si>
    <t>Asegurar que las órdenes de instalación sean ejecutadas de acuerdo a criterios y tiempos definidos.</t>
  </si>
  <si>
    <t>Definição de priorización</t>
  </si>
  <si>
    <t>Definição da priorização e relatório mensal</t>
  </si>
  <si>
    <t>De acordo com a matriz de priorização as regiões mais distantes há uma recomedação de 10 dias, já para regiões mais próximas 7 dias.  Para a realização do pedido não é sinalizada a hora, somente a data de abertura.</t>
  </si>
  <si>
    <t>Os critérios de segmentação são: região (mais distantes e mais próximos) e segmento (KA ou grande rede), entretanto a diferenciação ocorre somente para um grupo mínimo delcientes, já que a maioria terá um único critério (10 dias).</t>
  </si>
  <si>
    <r>
      <t xml:space="preserve">#5: </t>
    </r>
    <r>
      <rPr>
        <b/>
        <sz val="36"/>
        <color theme="1" tint="0.14999847407452621"/>
        <rFont val="Century Gothic"/>
        <family val="2"/>
      </rPr>
      <t>TRACKING DE SLA DE RECOLHIMENTO</t>
    </r>
  </si>
  <si>
    <t>Existe uma matriz de priorização com SLA que começa a ser mensurada a partir do momento em que o pedido de recolhimento é feito e está implementada.</t>
  </si>
  <si>
    <t>A matriz de priorização inclui pelo menos 2 critérios (ex.: região, risco de perda, segurança do equipamento, tipo de cliente, etc.) e/ou os serviços estão definidos para serem realizados em 48h, além disso existe um tracking mensal do cumprimento dos tempos definidos.</t>
  </si>
  <si>
    <t>80% dos recolhimentos realizados no trimestre estão de acordo com o SLA.</t>
  </si>
  <si>
    <t>Existem capabilities de utilização de rotas dinâmicas automáticas para recolhimento.</t>
  </si>
  <si>
    <t>Garantir que as ordens de retirada sejam executadas de acordo com critérios e tempos definidos.</t>
  </si>
  <si>
    <t>Definição da priorização</t>
  </si>
  <si>
    <r>
      <t xml:space="preserve">#6: </t>
    </r>
    <r>
      <rPr>
        <b/>
        <sz val="36"/>
        <color theme="1" tint="0.14999847407452621"/>
        <rFont val="Century Gothic"/>
        <family val="2"/>
      </rPr>
      <t>ANÁLISE DOS MOTIVOS DO MOVIMENTO</t>
    </r>
  </si>
  <si>
    <t>Possuem uma política que define os motivos de recolhimento e instalação</t>
  </si>
  <si>
    <t xml:space="preserve"> Entender o que compõem o custo médio levantado para cada mês</t>
  </si>
  <si>
    <t>Baja</t>
  </si>
  <si>
    <t>Os motivos de todos os movimentos de instalação e recolhimento são registrados de acordo com uma classificação pré-definida.</t>
  </si>
  <si>
    <t>A classificação inclui pelo menos 5 dos critérios para instalação (1ª porta, EDF adicional, novo cliente, troca comercial, troca técnica ou eventos) e para recolhimento (venda zero, breakeven, fechamento de PDV, contaminação, consumo de energia, troca comercial, troca técnica mudança ou eventos), além disso existe um tracking mensal de seus motivos vs valores</t>
  </si>
  <si>
    <t>Há um ranking mensal por vendedor do índice de retorno comercial (EDFs com recolhimento por motivos comerciais vs EDFs na rota) e um tracking trimestral dos motivos de movimentos evitáveis ​​que é apresentado em reunião com a Área de Vendas para gerar planos de ação.</t>
  </si>
  <si>
    <t>Os custos dos movimentos por motivos comerciais são assumidos pela Área de Vendas.</t>
  </si>
  <si>
    <t>Assegurar que todos os movimentos estão sendo registrados, classificados, quantificados e monitorados.</t>
  </si>
  <si>
    <t>Motivos para classificação e registro no sistema</t>
  </si>
  <si>
    <t>Motivos de classificação, Registro no sistema e relatório mensal</t>
  </si>
  <si>
    <t>Ranking mensal, relatório trimestral e material e/ou ata da reunião trimestral</t>
  </si>
  <si>
    <t>Centro de custo/orçamento aprovado</t>
  </si>
  <si>
    <t>Possuem uma política que define os motivos de recolhimento e instalação.  Quando ocorre esses procedimentos são registrados os motivos</t>
  </si>
  <si>
    <t>Movimentos evitáveis: visita ao PDV para instalação ou recolhimento sem uma negociação bem realizado, ocasionando a não conclusão do serviço. Hoje o segundo maior motivo de retorno é a movimentação indevida.</t>
  </si>
  <si>
    <r>
      <t xml:space="preserve">#7: </t>
    </r>
    <r>
      <rPr>
        <b/>
        <sz val="36"/>
        <color theme="1" tint="0.14999847407452621"/>
        <rFont val="Century Gothic"/>
        <family val="2"/>
      </rPr>
      <t>GESTÃO DA LISTA FOCO</t>
    </r>
  </si>
  <si>
    <t>A inteligênica de mercado define as metas mínimas para cada equipamento.</t>
  </si>
  <si>
    <t>Verificar tracking a nível vendedor.</t>
  </si>
  <si>
    <t>Existe um processo formal de atualização da lista foco que inclui: critérios financeiros e de mercado e responsáveis com rotinas estabelecidas, além disso a lista foco é atualizada com frequência máxima semestral.</t>
  </si>
  <si>
    <t>A lista foco é distribuída a cada vendedor, fica disponível para consulta na rota e há um tracking mensal da conversão ao nível do vendedor.</t>
  </si>
  <si>
    <t>Há um ranking trimestral da conversão dos vendedores e um programa de reconhecimento para as melhores performances e um programa de reforço para as piores performances.</t>
  </si>
  <si>
    <t>Existe um mecanismo que sinaliza os clientes foco no handheld/smartphone do vendedor.</t>
  </si>
  <si>
    <t>Garantir que exista um processo de planificação com um output objetivo (lista foco), que oriente e priorize os esforços da equipe de Vendas para negociação de equipamentos.</t>
  </si>
  <si>
    <t>Processo formal e lista semestral</t>
  </si>
  <si>
    <t>Ferramenta para acesso ao material e relatório mensal</t>
  </si>
  <si>
    <t>Ranking trimestral, plano de programa e exemplos de execução</t>
  </si>
  <si>
    <t>Atualização diária pelo software BO. Critérios: histórico de 4 meses  (para avaliar o volume e o faturamento médio). A inteligênica de mercado define as metas mínimas para cada equipamento.</t>
  </si>
  <si>
    <t>O vendedor recebe via SF coke uma informação se o cliente é potencial ou não e a orientação do modelo sugerido, horário e descição do serviço. Verificar tracking a nível vendedor</t>
  </si>
  <si>
    <t>Possível ver o acompanhemento do resultado da conversão de instalação, para os piores desempenhos há uma recomendação de um novo treinamento sobre o tema.</t>
  </si>
  <si>
    <t>O vendedor recebe via SF coke uma informação se o cliente é potencial ou não e a orientação do modelo sugerido, horário e descição do serviço.</t>
  </si>
  <si>
    <r>
      <t xml:space="preserve">#8: </t>
    </r>
    <r>
      <rPr>
        <b/>
        <sz val="36"/>
        <color theme="1" tint="0.14999847407452621"/>
        <rFont val="Century Gothic"/>
        <family val="2"/>
      </rPr>
      <t>METAS DE INSTALAÇÃO ( NOVOS E USADOS)</t>
    </r>
  </si>
  <si>
    <t>Possuem metas muito bem estabelecida e executada.</t>
  </si>
  <si>
    <t>Há metas mensais de instalação bruta e líquida de equipamentos novos e usados ​​definidos para todo o ano, bem como o tracking mensal.</t>
  </si>
  <si>
    <t>O tracking é compartilhado em reunião mensal entre a Área de EDF e de Vendas e há metas mensais de instalação definidas por vendedor com tracking mensal da performance vs meta.</t>
  </si>
  <si>
    <t>As metas de instalação líquida estão sendo alcançadas (YTD).</t>
  </si>
  <si>
    <t>Há evidências de um programa de reconhecimento contínuo para vendedores com o melhor desempenho de instalação.</t>
  </si>
  <si>
    <t>Garantir o comprometimento da Área de Vendas com a meta de instalação de equipamentos.</t>
  </si>
  <si>
    <t>Metas formalizadas e relatório mensal</t>
  </si>
  <si>
    <t>Material e/ou ata da reunião, metas formalizadas e relatório mensal</t>
  </si>
  <si>
    <t>Possuem a meta anual e a sua distribuição mês a mês, além do acompanhamento bruto e líquido</t>
  </si>
  <si>
    <t>Verificado as metas a nível vendedor a a resentação do relatório para vendas e ativos.</t>
  </si>
  <si>
    <t>As metas definidas foram ultrapassadas</t>
  </si>
  <si>
    <t>Programa de incentivo Era do Gelo, onde há uma premiação trimestral para metas de instalação líquidas alcançadas.</t>
  </si>
  <si>
    <r>
      <t xml:space="preserve">#9: </t>
    </r>
    <r>
      <rPr>
        <b/>
        <sz val="36"/>
        <color theme="1" tint="0.14999847407452621"/>
        <rFont val="Century Gothic"/>
        <family val="2"/>
      </rPr>
      <t>NEGOCIAÇÃO DE EQUIPAMENTOS</t>
    </r>
  </si>
  <si>
    <t>Há ferramentas (ex.: vídeos, materiais impressos, apps, selling stories, etc.) para negociação de equipamentos e as mesmas se encontram disponibilizadas para a equipe de Vendas para consulta na rota.</t>
  </si>
  <si>
    <t>Há treinamento trimestral sobre técnicas de negociação (ex.: retorno em vendas, argumentos de espaço, economia de energia, exclusividade, etc.) com toda a equipe de Vendas.</t>
  </si>
  <si>
    <t>Existe uma matriz de capacitação para vendedores que inclui: treinamento, notas obtidas, data de validade e nota geral para cada vendedor.</t>
  </si>
  <si>
    <t>Há uma equipe de desenvolvedores dedicada exclusivamente à negociação de equipamentos e/ou ferramentas com uso de tecnologia para negociação (ex. realidade virtual para espaço físico).</t>
  </si>
  <si>
    <t>Ter um processo de capacitação que garanta uma negociação de qualidade.</t>
  </si>
  <si>
    <t>Material Aplicado e ferramenta de acesso ao material</t>
  </si>
  <si>
    <t>Matriz de capacitação</t>
  </si>
  <si>
    <t>Centro de custo aprovado e/ou metas pessoais formalizadas e mecanismo usado</t>
  </si>
  <si>
    <t>Possuem ferramentas que ajudam no processo de negociação de equipamentos. Necessário entender como é o processo de compartilhamento.</t>
  </si>
  <si>
    <r>
      <t xml:space="preserve">#10: </t>
    </r>
    <r>
      <rPr>
        <b/>
        <sz val="36"/>
        <color theme="1" tint="0.14999847407452621"/>
        <rFont val="Century Gothic"/>
        <family val="2"/>
      </rPr>
      <t>ATRATIVIDADE</t>
    </r>
  </si>
  <si>
    <t>Existe uma definição formal para atratividade que inclui: iluminação, invasão, precificação, limpeza e EDF plugado, a qual está disponível para a equipe de Vendas na rota.</t>
  </si>
  <si>
    <t>Existe entrenamiento Há treinamento semestral sobre atratividade para 100% da equipe de Vendas. sobre atractividad para 100% del equipo de Ventas.</t>
  </si>
  <si>
    <t>A execução dos equipamentos é documentada na rotina básica do vendedor como etapa obrigatória.</t>
  </si>
  <si>
    <t>O Fabricante possui um estudo do volume incremental gerado pelos equipamentos instalados no mercado por porta adicional, canal e segmento.</t>
  </si>
  <si>
    <t>Garantir a atratividade necessária dos equipamentos para maximizar o impulso de compra dos consumidores.</t>
  </si>
  <si>
    <t>Racional lógico do estudo e resultado do cálculo</t>
  </si>
  <si>
    <r>
      <t xml:space="preserve">#11: </t>
    </r>
    <r>
      <rPr>
        <b/>
        <sz val="36"/>
        <color theme="1" tint="0.14999847407452621"/>
        <rFont val="Century Gothic"/>
        <family val="2"/>
      </rPr>
      <t>INTELIGÊNCIA DE MERCADO</t>
    </r>
  </si>
  <si>
    <t>ossuem análise de cobertura contemplando os canais.</t>
  </si>
  <si>
    <t>Adicionar tamanho.</t>
  </si>
  <si>
    <t>Hubener</t>
  </si>
  <si>
    <t>Há um tracking trimestral da cobertura horizontal (número de clientes com EDFs vs total de clientes do Fabricante) por canal e segmento (diamante, ouro, prata e bronze).</t>
  </si>
  <si>
    <t>Há um tracking trimestral da cobertura vertical (número de EDFs em clientes com EDFs vs. total de clientes com EDFs) por canal e por segmento (diamante, ouro, prata e bronze).</t>
  </si>
  <si>
    <t>Existe um tracking trimestral de SOVI Gelado KO no canal tradicional por segmento (diamante, ouro, prata e bronze).</t>
  </si>
  <si>
    <t>O tracking trimestral inclui dados da concorrência (ex.: cobertura, SOVI Gelado, etc.), assim como existem planos de ação sendo gerados para o crescimento da presença KO.</t>
  </si>
  <si>
    <t>Assegurar uma gestão completa da informação para entendimento da presença dos equipamentos do Fabricante no mercado.</t>
  </si>
  <si>
    <t>Possuem análise de cobertura contemplando os canais, oportunidade para adicionar o tamanho.</t>
  </si>
  <si>
    <t>ch</t>
  </si>
  <si>
    <t>cv</t>
  </si>
  <si>
    <r>
      <t xml:space="preserve">#12: </t>
    </r>
    <r>
      <rPr>
        <b/>
        <sz val="36"/>
        <color theme="1" tint="0.14999847407452621"/>
        <rFont val="Century Gothic"/>
        <family val="2"/>
      </rPr>
      <t>GESTÃO DE EQUIPAMENTOS DO CLIENTE</t>
    </r>
  </si>
  <si>
    <t>Possuem uma tabela com as devidas recomendações de execução para o cliente.</t>
  </si>
  <si>
    <t>Necessario ver se há algum material voltado para as FDS que orientem os times de vendas.</t>
  </si>
  <si>
    <t>Julio</t>
  </si>
  <si>
    <t>Hudson</t>
  </si>
  <si>
    <t>Existe um direcionamento de execução KO no equipamento do cliente e o mesmo faz parte da FDS do Fabricante.</t>
  </si>
  <si>
    <t>Há um tracking mensal de análise de SOVI KO em equipamentos do cliente.</t>
  </si>
  <si>
    <t>Há treinamento semestral sobre negociação de espaço gelado do cliente para 100% da equipe de Vendas e o material fica disponível para ser consultado na rota.</t>
  </si>
  <si>
    <t>SOVI KO no equipamento do cliente (YTD) é maior que Share KO NARTD (YTD) - todos os canais.</t>
  </si>
  <si>
    <t>Garantir que haja um processo de monitoramento da presença KO nos espaços gelados de propriedade do PDV.</t>
  </si>
  <si>
    <t>Material de treinamento, lista de participantes e ferramenta de acesso ao material</t>
  </si>
  <si>
    <t>Possuem uma tabela orientativa com as recomendações de execução do equipamento do cliente. Necessario ver se há algum material voltado para as FDS que orientem os times de vendas.</t>
  </si>
  <si>
    <t>Possível verificar que há o acompanhamento mensal do SOVi nas geladeiras dos clientes abertos por canal.</t>
  </si>
  <si>
    <r>
      <t xml:space="preserve">#13: </t>
    </r>
    <r>
      <rPr>
        <b/>
        <sz val="36"/>
        <color theme="1" tint="0.14999847407452621"/>
        <rFont val="Century Gothic"/>
        <family val="2"/>
      </rPr>
      <t>POLÍTICA DE INVERSÃO DE STILLS</t>
    </r>
  </si>
  <si>
    <t>Dentro da FDS é possível ver o direcionamento para Stills</t>
  </si>
  <si>
    <t>Necessário adequar o calculo para :quantidade de clientes com EDFs Stills / total de clientes do Fabricante.</t>
  </si>
  <si>
    <t>Septiembre</t>
  </si>
  <si>
    <t>Há uma FDS por canal para direcionar a execução de SOVI Gelado de Stills.</t>
  </si>
  <si>
    <t>Há investimentos para plotagem de equipamentos e/ou compra de equipamentos Stills.</t>
  </si>
  <si>
    <t>Há controle trimestral da cobertura horizontal de equipamentos Stills (quantidade de clientes com EDFs Stills vs total de clientes do Fabricante).</t>
  </si>
  <si>
    <t>SOVI Gelado Stills KO (YTD) maior que o Share Valor Stills (YTD).</t>
  </si>
  <si>
    <t>Assegurar que existe uma política de investimento constante e regular da Stills.</t>
  </si>
  <si>
    <t>Relatório de cumprimento (fonte: Nielsen)</t>
  </si>
  <si>
    <t>Pedido de compras  (fevereiro) para adesivagem  de geladeira Del Vale (45 equipamentos)</t>
  </si>
  <si>
    <t>Necessário adequar o calculo para o seguinte formato:
quantidade de clientes com EDFs Stills / total de clientes do Fabricante</t>
  </si>
  <si>
    <r>
      <t xml:space="preserve">#14: </t>
    </r>
    <r>
      <rPr>
        <b/>
        <sz val="36"/>
        <color theme="1" tint="0.14999847407452621"/>
        <rFont val="Century Gothic"/>
        <family val="2"/>
      </rPr>
      <t>CONECTIVIDADE PARA MERCADO</t>
    </r>
  </si>
  <si>
    <t>Existe um processo formal de monitoramento da execução no mercado por meio de conectividade que define os níveis de criticidade, os responsáveis ​​e as ações para regularização em cada caso, assim como há um tracking mensal das métricas de execução.</t>
  </si>
  <si>
    <t>Há um tracking mensal de monitoramento das métricas de execução que inclui EDFs plugados, luzes, abertura de portas em horário de abastecimento dos equipamentos conectados (com no mínimo 1000 EDFs ou 2,5% de equipamentos no mercado), assim como há planos de ação sendo gerados.</t>
  </si>
  <si>
    <t>Há um tracking mensal de abertura de portas vs. vendas, bem como planos de ação para lidar com possíveis problemas de invasão.</t>
  </si>
  <si>
    <t>A equipe de Vendas tem acesso a informações de abertura de portas durante o trajeto para ter um diálogo de valor com o cliente e/ou o Fabricante possui projetos de inputs adicionais (ex. peso, câmera, etc.) com análise desses dados.</t>
  </si>
  <si>
    <t>Garantir que o Fabricante esteja comprometido com uma rotina de conectividade de mercado.</t>
  </si>
  <si>
    <t>Relatório mensal e exemplos de execução</t>
  </si>
  <si>
    <t>Ferramentas de comunicação para vendas e/ou exemplos de execução</t>
  </si>
  <si>
    <r>
      <t xml:space="preserve">#15: </t>
    </r>
    <r>
      <rPr>
        <b/>
        <sz val="36"/>
        <color theme="1" tint="0.14999847407452621"/>
        <rFont val="Century Gothic"/>
        <family val="2"/>
      </rPr>
      <t>SUSTENTABILIDADE NO MERCADO</t>
    </r>
  </si>
  <si>
    <t>Há um folder com orientações destinadas a sustentabilidade aprovada pela àrea de Meio-ambiente</t>
  </si>
  <si>
    <t xml:space="preserve"> Necessário apenas aplicar o material junto aos clientes</t>
  </si>
  <si>
    <t>O Fabricante possui material de boas práticas de sustentabilidade através do uso adequado do equipamento e foi validado pela Área de Meio Ambiente e/ou especialistas.</t>
  </si>
  <si>
    <t>Há uma comunicação bimestral (ex.: e-mails, script do vendedor, folders, etc.) com o material sobre práticas de sustentabilidade para 100% dos clientes com equipamentos.</t>
  </si>
  <si>
    <t>Há um tracking mensal do consumo de energia e abertura de portas dos equipamentos conectados, bem como planos de ação com o objetivo de auxiliar os clientes a consumir menos energia e/ou adequar o tamanho do equipamento à sua usabilidade.</t>
  </si>
  <si>
    <t>Existem comunicações personalizadas por cliente que incluem métricas de sustentabilidade com aconselhamento para uma melhor gestão da equipamentos no PDV.</t>
  </si>
  <si>
    <t>Desenvolver um programa de colaboração entre o Fabricante e o cliente com rotinas de envolvimento para o cumprimento da política de sustentabilidade.</t>
  </si>
  <si>
    <t>Ferramentas de comunicação bimestral com o cliente</t>
  </si>
  <si>
    <t>Ferramentas de comunicação com o cliente</t>
  </si>
  <si>
    <t>Possuem em folder com orientações destinadas a sustentabilidade aprovada pela àrea de Meio-ambiente. Necessário apenas aplicar o material junto aos clientes (ex: fotos da entrega...)</t>
  </si>
  <si>
    <r>
      <t xml:space="preserve">#1: </t>
    </r>
    <r>
      <rPr>
        <b/>
        <sz val="36"/>
        <color theme="1" tint="0.14999847407452621"/>
        <rFont val="Century Gothic"/>
        <family val="2"/>
      </rPr>
      <t>PROCESSAMENTO DO PEDIDO DE MANUTENÇÃO</t>
    </r>
  </si>
  <si>
    <t xml:space="preserve">Existe um processo formal descrevendo a abertura do chamado </t>
  </si>
  <si>
    <t>Ver processo de abertura</t>
  </si>
  <si>
    <t>Existe um processo formal de solicitação da manutenção e todos os pedidos processados chegam à Área de EDF consolidados em um único relatório, independentemente da origem (ex.: call center, sistema de vendas, whatsapp, etc.).</t>
  </si>
  <si>
    <t>A solicitação inclui o registro do problema relatado pelo cliente de acordo com uma classificação pré-definida.</t>
  </si>
  <si>
    <t>Existe um canal digital alternativo disponível para o cliente (whatsapp, website, bot, app, etc) para abertura de chamado.</t>
  </si>
  <si>
    <t>O cliente recebe digitalmente notificação sobre status do EDF em cada etapa</t>
  </si>
  <si>
    <t>Assegurar a qualidade e eficiência do processamento dos pedidos para uma correta execução dos chamados de manutenção</t>
  </si>
  <si>
    <t>Processo formal e registro no sistema</t>
  </si>
  <si>
    <t>Material aplicado e registro no sistema</t>
  </si>
  <si>
    <t>Existe um processo formal descrevendo a abertura do chamado (SAC). No SAP temos os registro de cada chamado.</t>
  </si>
  <si>
    <t>Ocorre uma classificação do motivo do chamado de acordo com códigos  e razões padronizadas</t>
  </si>
  <si>
    <t>Ver processo de abertura via cokenet</t>
  </si>
  <si>
    <r>
      <t xml:space="preserve">#2: </t>
    </r>
    <r>
      <rPr>
        <b/>
        <sz val="36"/>
        <color theme="1" tint="0.14999847407452621"/>
        <rFont val="Century Gothic"/>
        <family val="2"/>
      </rPr>
      <t>SOLUÇÃO REMOTA</t>
    </r>
  </si>
  <si>
    <t>Há política com a descrição da atividade + checklist.</t>
  </si>
  <si>
    <t>Necessário verificar o processo de revisão do checklist</t>
  </si>
  <si>
    <t>Letícia</t>
  </si>
  <si>
    <t>Há um processo formal de solução remota de falhas do equipamento, que define responsáveis, mecanismos (ex.: call center, app, website, etc.) e script das perguntas pré-definidas com possíveis soluções, assim como há registro de todos os chamados solucionados.</t>
  </si>
  <si>
    <t>Há um tracking trimestral que inclui o indicador de solução remota (chamados solucionados vs total de chamados recebidos) e o controle das soluções mais frequentes.</t>
  </si>
  <si>
    <t>Existe análise semestral das falhas mais frequentes não solucionadas remotamente, o script é elaborado junto à área de EDF em base a este acompanhamento e pelo menos 2 vezes ao ano existe uma revisão das perguntas com o objetivo de melhorar o indicador.</t>
  </si>
  <si>
    <t>Há automatização do processo de solução remota (ex.: whatsapp robot) e/ou o 5% de todos os chamados são solucionados remotamente (YTD).</t>
  </si>
  <si>
    <t>Garantir a otimização da atenção ao cliente e gestão da produtividade, minimizando os casos de visita técnica desnecessária.</t>
  </si>
  <si>
    <t xml:space="preserve">Reporte semestral, rotinas semestrais de revisão e lista de participantes </t>
  </si>
  <si>
    <t>Mecanismo utilizado, exemplos de execução e reporte de cumprimento (fonte: E2E)</t>
  </si>
  <si>
    <t>Há política com a descrição da atividade + checklist. Visto também o registro no sistema.</t>
  </si>
  <si>
    <t>Possuem controle trimestral dos motivos vs soluções. Adequar o cálculo do indicador.</t>
  </si>
  <si>
    <r>
      <t xml:space="preserve">#3: </t>
    </r>
    <r>
      <rPr>
        <b/>
        <sz val="36"/>
        <color theme="1" tint="0.14999847407452621"/>
        <rFont val="Century Gothic"/>
        <family val="2"/>
      </rPr>
      <t>QUALIDADE DOS SERVIÇOS NO PDV</t>
    </r>
  </si>
  <si>
    <t>Possui o material  muito descrito.</t>
  </si>
  <si>
    <t>Há uma norma interna para manutenção de equipamentos e o responsável do serviço tem acesso direto para consultas durante a rota.</t>
  </si>
  <si>
    <t>O técnico documenta a duração da manutenção e as peças utilizadas em todos os casos, assim como existe uma rotina que garanta que só se encerra a solicitação uma vez que o serviço tenha sido finalizado (ex.: assinatura do cliente, geolocalização do técnico, etc.).</t>
  </si>
  <si>
    <t>Há rotinas (ex.: script do técnico, folheto, gravação telefónica, etc.) que demonstram ao cliente a diferenciação dos serviços realizados (ex.: custo zero, qualidade do serviço, etc.).</t>
  </si>
  <si>
    <t>Existe uma rotina que garanta ao técnico a disponibilidade das peças (ex.: estoque mínimo de segurança por técnico, oficina móvel, etc.), eliminando a necessidade de retornar à oficina mais de uma vez por semana para atualizar o seu estoque.</t>
  </si>
  <si>
    <t>Avaliar a eficiência dos procedimentos de manutenção do equipamento no PDV</t>
  </si>
  <si>
    <t>Registro en el sistema y Exemplos de ejecución</t>
  </si>
  <si>
    <t>Possui o material descrevendo os processos, a diponibilização é impressa e digital (app)</t>
  </si>
  <si>
    <t>O técnico registra um formulário (papel) com a descrição da hora, peças e o cliente assina no final da atividade.</t>
  </si>
  <si>
    <t>Após o serviço o técnico entrega para o cliente um folheto especificando a diferenciação do serviço.</t>
  </si>
  <si>
    <t>As oficinas móveis necessitam de reposição de peças às segundas-feiras.</t>
  </si>
  <si>
    <r>
      <t xml:space="preserve">#4: </t>
    </r>
    <r>
      <rPr>
        <b/>
        <sz val="36"/>
        <color theme="1" tint="0.14999847407452621"/>
        <rFont val="Century Gothic"/>
        <family val="2"/>
      </rPr>
      <t>QUALIDADE DOS SERVIÇOS NA OFICINA</t>
    </r>
  </si>
  <si>
    <t>Todas as trocas de equipamentos (comerciais ou técnicos) estão sujeitas a aprovação da Área de EDF (ex.: motivos predefinidos, workflow de aprovação do representante de EDF, etc.).</t>
  </si>
  <si>
    <t>Existe uma definição formal de critérios de avaliação para o tipo de serviço na oficina (limpeza, manutenção ou descarte), os equipamentos são classificados individualmente e existe algum critério de segregação física no armazém (ex.: tipo de manutenção, rotação, etc.).</t>
  </si>
  <si>
    <t>Os critérios de avaliação para o tipo de serviço na oficina incluem o refurbishment e existe uma norma formal da sua execução que garante o aspecto e funcionamento como a de um novo equipamento e inclui a projeção da sua vida útil.</t>
  </si>
  <si>
    <t>Existe automatização dos processos para a realização do serviço na oficina (exemplo; elevador, cinta, etc.)</t>
  </si>
  <si>
    <t>Garantir a eficiência dos processos de manutenção na oficina.</t>
  </si>
  <si>
    <t>Workflow de aprovação e motivos de classificação</t>
  </si>
  <si>
    <t>Processo formal, layout do armazém e exemplos de execução</t>
  </si>
  <si>
    <r>
      <t xml:space="preserve">#5: </t>
    </r>
    <r>
      <rPr>
        <b/>
        <sz val="36"/>
        <color theme="1" tint="0.14999847407452621"/>
        <rFont val="Century Gothic"/>
        <family val="2"/>
      </rPr>
      <t>TRACKING DE SLA DE MANUTENÇÃO</t>
    </r>
  </si>
  <si>
    <t>Possuem uma matriz e o chamado é medido a partir do momento em que é feita a solicitação.</t>
  </si>
  <si>
    <t>Atenção ao prazo destinado aos chamados de sefurança (risco de acidente)</t>
  </si>
  <si>
    <t>Junio</t>
  </si>
  <si>
    <t>Existe uma matriz de priorização com SLA que se começa a medir a partir do momento de abertura do pedido do cliente e a mesma está sendo implementada.</t>
  </si>
  <si>
    <t>A matriz de priorização inclui no mínimo 2 critérios (região, tipo de manutenção, segmento do cliente, quantidade de EDFs, programa de exclusividade, etc.) e/ou os serviços estão definidos para serem executados em 48h, assim como há um tracking mensal de cumprimento dos tempos definidos.</t>
  </si>
  <si>
    <t>O 95% dos serviços realizados no trimestre estão de acordo com o SLA (próprio ou terceiro)</t>
  </si>
  <si>
    <t>Há capabilities de utilização de rotas dinâmicas automáticas para os técnicos</t>
  </si>
  <si>
    <t>Assegurar que as ordens de manutenção sejam executadas de acordo a critérios e tempos definidos.</t>
  </si>
  <si>
    <t>Possuem os critério de anomalia e região. Há tracking mensal. Atenção ao prazo destinado aos chamados de sefurança (risco de acidente)</t>
  </si>
  <si>
    <t>98% conforme o SLA</t>
  </si>
  <si>
    <r>
      <t xml:space="preserve">#6: </t>
    </r>
    <r>
      <rPr>
        <b/>
        <sz val="36"/>
        <color theme="1" tint="0.14999847407452621"/>
        <rFont val="Century Gothic"/>
        <family val="2"/>
      </rPr>
      <t>ANÁLISE DE MOTIVOS DE MANUTENÇÃO</t>
    </r>
  </si>
  <si>
    <t>A classificação segue a recomendação da pontuação</t>
  </si>
  <si>
    <t xml:space="preserve"> Oportunidade seria ter o processo digitalizado</t>
  </si>
  <si>
    <t>Há rotina de validação do problema real pelo técnico e se registra devidamente o motivo final para todos os chamados de acordo a uma classificação pré-definida.</t>
  </si>
  <si>
    <t>A classificação inclui pelo menos 5 dos critérios para manutenção (reparação interior, compressor, condensador, porta, elétrico, controlador, ventilador, gás, luz ou manutenção preventiva), assim como há um tracking mensal dos motivos vs. quantidades.</t>
  </si>
  <si>
    <t>Existe rotina trimestral para análise dos motivos de manutenção por modelo, fornecedor e idade, assim como planos de ação sendo elaborados</t>
  </si>
  <si>
    <t>Há reuniões trimestrais com o fornecedor maioritário para planos de ação destinados a reduzir os serviços de manutenção.</t>
  </si>
  <si>
    <t>Identificar se há um processo formal de classificação de chamados de manutenção e análise continua para minimização de casos futuros</t>
  </si>
  <si>
    <t>Motivos de classificação e registro no sistema</t>
  </si>
  <si>
    <t>Motivos de classificação, registro no sistema e relatório mensal</t>
  </si>
  <si>
    <t>Relatório trimestral e material y/o ata de reunião trimestral</t>
  </si>
  <si>
    <t>Ao chegar no PDV o técnico registra o real motivo por meios de códigos predefinidos. Oportunidade seria ter o processo digitalizado, já que o formato exige retrablho e (em um segundo momento ) uma identificação do motivo que se refere o código em questão.</t>
  </si>
  <si>
    <t>A classificação segue a recomendação da pontuação e existe o trackin de motivos vs quantidade</t>
  </si>
  <si>
    <t>Necessário realizar análises dinâmicas de acordo com os filtros de selação e permitir que as informações interajam entre si para gerar planos de ação.</t>
  </si>
  <si>
    <r>
      <t xml:space="preserve">#7: </t>
    </r>
    <r>
      <rPr>
        <b/>
        <sz val="36"/>
        <color theme="1" tint="0.14999847407452621"/>
        <rFont val="Century Gothic"/>
        <family val="2"/>
      </rPr>
      <t>PRODUTIVIDADE E CAPACITAÇÃO DOS TECNICOS</t>
    </r>
  </si>
  <si>
    <t>Possuem tracking utilizando as variáveis recomendadas e a satisfação faz parte da métrica final</t>
  </si>
  <si>
    <t>reajustar o indicador de reincidências</t>
  </si>
  <si>
    <t>Bruno e Letícia</t>
  </si>
  <si>
    <t>Há um tracking mensal de performance por técnico (próprio ou terceiro) que utiliza pelo menos 2 das seguintes métricas operacionais: reincidência anual, % de serviços realizados no PDV vs troca técnica e cumprimento do SLA</t>
  </si>
  <si>
    <t>Há um tracking mensal de performance por técnico (próprio ou terceiro) que utiliza as seguintes métricas operacionais: reincidência anual, % de serviços realizados no PDV vs troca técnica e cumprimento do SLA, assim como o tracking inclui a métrica qualitativa (pesquisa de satisfação por técnico).</t>
  </si>
  <si>
    <t>Há um ranking trimestral da performance dos técnicos utilizando as métricas operacionais e qualitativas, assim como existe programa implementado de reconhecimento considerando o resultado.</t>
  </si>
  <si>
    <t>Existe capacitação trimestral com toda a equipe técnica (ex.: atendimento pessoal, problemas de iluminação,  reparação menor, regras de solicitação de troca, conectividade, execução do EDF, etc.) e existe uma matriz de capacitação para a função de técnico que inclui: treinamentos, notas obtidas, data de validade e nota geral para cada técnico</t>
  </si>
  <si>
    <t>Garantir a produtividade da equipe técnica e a qualidade dos chamados através de seguimento continuo e programa de treinamento frequente e estruturado</t>
  </si>
  <si>
    <t>Ranking trimestral, plano do programa e exemplos de execução</t>
  </si>
  <si>
    <t>Material de capacitação, lista de participantes e matriz de capacitação</t>
  </si>
  <si>
    <t>Possuem tracking utilizando as variáveis recomendadas e a satisfação faz parte da métrica final. Oportunidade de reajustar o indicador de reincidências, já que no formato mensal não é possível filtrar quantos serviços foram novamente realizados para a mesma atividade</t>
  </si>
  <si>
    <t>Possível ver o ranking e o programa de incentivo trimestrais</t>
  </si>
  <si>
    <r>
      <t xml:space="preserve">#8: </t>
    </r>
    <r>
      <rPr>
        <b/>
        <sz val="36"/>
        <color theme="1" tint="0.14999847407452621"/>
        <rFont val="Century Gothic"/>
        <family val="2"/>
      </rPr>
      <t>CONTROLE DE PEÇAS DE REPOSIÇÃO</t>
    </r>
  </si>
  <si>
    <t>Há uma relação entre peças e custo.</t>
  </si>
  <si>
    <t xml:space="preserve"> Necessário ver como os planos de ação (formal) estão avançando</t>
  </si>
  <si>
    <t>Letícia e Thiago</t>
  </si>
  <si>
    <t>Há controle de inventário, preços unitários e custos totais.</t>
  </si>
  <si>
    <t>Existe uma rotina mensal e/ou sistema de gerenciamento de peças parametrizado que utiliza, no mínimo, as seguintes métricas: estoque de segurança, preço/lote mínimo e lead-time.</t>
  </si>
  <si>
    <t>Há uma análise trimestral do % de serviços não executados por falta de peça em estoque, bem como planos de ação para minimizar os casos.</t>
  </si>
  <si>
    <t>Todo o processo de solicitação de peças é 100% automatizado e integrado ao sistema.</t>
  </si>
  <si>
    <t>Garantir que haja uma boa gestão do estoque de peças de reposição.</t>
  </si>
  <si>
    <t>Controle de Stock</t>
  </si>
  <si>
    <t>Relatório mensal e/ou mecanismo usado</t>
  </si>
  <si>
    <t>Possível verificar a relação de peças vs custos (atualização quinzenal)</t>
  </si>
  <si>
    <t>No SAP é feita a definição de sugestão de compras de acordo com o consumo de cada peça. A atualização mensal é em cima do capital empregado</t>
  </si>
  <si>
    <t xml:space="preserve">0,95% dos chamados dentro do trimestre não foram realizados por falta de peça. Necessário ver como os planos de ação (formal) estão avançando </t>
  </si>
  <si>
    <r>
      <t xml:space="preserve">#9: </t>
    </r>
    <r>
      <rPr>
        <b/>
        <sz val="36"/>
        <color theme="1" tint="0.14999847407452621"/>
        <rFont val="Century Gothic"/>
        <family val="2"/>
      </rPr>
      <t>GERENCIAMENTO DE GARANTIA DE FORNECEDORES</t>
    </r>
  </si>
  <si>
    <t>Possuem a base de informaões</t>
  </si>
  <si>
    <t>elecionar os casos de manutenção abaixo de 5 anos com a distribuição de custo médio por modelo / fornecedor.</t>
  </si>
  <si>
    <t>Existe um estudo que verifica o custo médio de manutenção de EDFs com menos de 5 anos por fornecedor e modelos utilizados pelo Fabricante.</t>
  </si>
  <si>
    <t>O crédito só é aceito em troca de garantia quando comprovado o benefício (o crédito é superior ao custo médio de Manutenção de EDFs com menos de 5 anos) e/ou o processo de garantia é aplicado, existe uma matriz de cobertura e direcionamento aos fornecedores .</t>
  </si>
  <si>
    <t>Há um controle financeiro anual dos savings gerados.</t>
  </si>
  <si>
    <t>Os savings gerados são destinados à Área de EDF (ex.: projetos, compra de novos equipamentos, etc.).</t>
  </si>
  <si>
    <t>Garantir que o fabricante esteja comprometido com uma rotina de conectividade para Manutenção.</t>
  </si>
  <si>
    <t>Resultado do cálculo e/ou material aplicado e exemplos de execução</t>
  </si>
  <si>
    <t>Possuem a base de informaões, necessário selecionar os casos de manutenção abaixo de 5 anos com a distribuição de custo médio por modelo / fornecedor.</t>
  </si>
  <si>
    <r>
      <t xml:space="preserve">#10: </t>
    </r>
    <r>
      <rPr>
        <b/>
        <sz val="36"/>
        <color theme="1" tint="0.14999847407452621"/>
        <rFont val="Century Gothic"/>
        <family val="2"/>
      </rPr>
      <t>CONECTIVIDADE PARA MANUTENÇÃO</t>
    </r>
  </si>
  <si>
    <t>Politica esta de acordo com o item.</t>
  </si>
  <si>
    <t>Ver um trackin consolidado por motivo Mês a mês</t>
  </si>
  <si>
    <t>Existe um processo formal de manutenção através de conectividade que define os níveis de criticidade, responsáveis ​​e ações para regularização em cada caso, além de tracking mensal de funcionamentos atípicos.</t>
  </si>
  <si>
    <t>Há um tracking semanal do funcionamento atípico dos equipamentos conectados (com um mínimo de 1.000 EDFs ou 2,5% dos equipamentos no mercado), assim como planos de ação sendo gerados.</t>
  </si>
  <si>
    <t>Existe um cálculo do valor gerado através da rotina e validado pela área Financeira.</t>
  </si>
  <si>
    <t>Os alertas são integrados à inteligência técnica, os pedidos são gerados automaticamente sendo direcionados ao sistema dos executores.</t>
  </si>
  <si>
    <t>ConectividadE</t>
  </si>
  <si>
    <t>Reporte semanal e exemplos de execução</t>
  </si>
  <si>
    <t>A política está de acordo com a exigência do item e há acompanhemnto mensal dos funcionamentos atípicos, necessário ver um trackin consolidado por motivo Mês a mês</t>
  </si>
  <si>
    <r>
      <t xml:space="preserve">#1: </t>
    </r>
    <r>
      <rPr>
        <b/>
        <sz val="36"/>
        <color theme="1" tint="0.14999847407452621"/>
        <rFont val="Century Gothic"/>
        <family val="2"/>
      </rPr>
      <t>PROCEDIMENTOS PARA MINIMIZAR O DESCARTE</t>
    </r>
  </si>
  <si>
    <t>Processo muito bem estabelecido.</t>
  </si>
  <si>
    <t>Existe uma norma formal definindo os critérios para a decisão de descarte, estes foram validados pela Área de Finanças, Controladoria e/ou Contabilidade, e o responsável tem acesso direto para consulta durante a atividade.</t>
  </si>
  <si>
    <t>A norma evidência que só são descartados equipamentos irreparáveis (ex.: casos de obsolescência ou peça indisponível para compra) ou com payback negativo (baseado no estudo de custos para manutenção vs. projeção de receitas da vida útil prolongada).</t>
  </si>
  <si>
    <t>Há treinamento semestral para toda a equipe de descarte sobre os critérios.</t>
  </si>
  <si>
    <t>A Área de Auditoria valida o processo de descarte pelo menos duas vezes ao ano.</t>
  </si>
  <si>
    <t>Garantir a existência de um processo que minimiza as baixas, assegurando que a vida útil seja a maior possível.</t>
  </si>
  <si>
    <t>Processo formal, rotinas de revisão com lista de participantes e ferramenta de acesso ao documento</t>
  </si>
  <si>
    <t>Material de treinamento semestral e lista de participantes</t>
  </si>
  <si>
    <t>Relatório de auditoria semestral</t>
  </si>
  <si>
    <t>Há a norma e a mesma possui uma definição dos responsáveis, inclusive a controladoria. A disponibilização é por meio do app Knox e em murais na oficina.</t>
  </si>
  <si>
    <t xml:space="preserve">De acordo com a norma fica evidenciado os modelos com obsolescencia de vido a idade. Após o preenchimento do relatório de serviços a serem executados no EDF,  é realizado uma análise de custos </t>
  </si>
  <si>
    <t>Realizado um treinamento em janeiro e um outro em junho</t>
  </si>
  <si>
    <t>O processo de auditoria é especificado no fluxo . Realizaram a primeira auditoria em março. Realizam a auditoria sempre que há lote para descarte.</t>
  </si>
  <si>
    <r>
      <t xml:space="preserve">#2: </t>
    </r>
    <r>
      <rPr>
        <b/>
        <sz val="36"/>
        <color theme="1" tint="0.14999847407452621"/>
        <rFont val="Century Gothic"/>
        <family val="2"/>
      </rPr>
      <t>APROVAÇÃO E SEGREGAÇÃO DO DESCARTE</t>
    </r>
  </si>
  <si>
    <t>É é realizado uma análise de custos a´pos o preenchimento do relatório de serviços</t>
  </si>
  <si>
    <t>Necessário ver a marcação individual no SAP.</t>
  </si>
  <si>
    <t>Léticia e Kelin</t>
  </si>
  <si>
    <t>Existe um reporte técnico para cada equipamento destinado a descarte que inclui o diagnóstico e os critérios utilizados.</t>
  </si>
  <si>
    <t>Existe um workflow de aprovação que passa pela Área de Finanças</t>
  </si>
  <si>
    <t>Os equipamentos são segregados digital e fisicamente em uma área sinalizada e marcados individualmente.</t>
  </si>
  <si>
    <t>Há uma política de armazenamento que define a quantidade e/ou o prazo máximo para descarte, há um tracking trimestral e a mesma está sendo cumprida.</t>
  </si>
  <si>
    <t>Garantir a existência de um procedimento formal para a aprovação do descarte de equipamentos e a organização dos EDFs segregados para esse fim</t>
  </si>
  <si>
    <t>Workflow de aprovação</t>
  </si>
  <si>
    <t>Layout do armazém e exemplos de execução</t>
  </si>
  <si>
    <t>Processo formal, relatório trimestral e reporte de cumprimento.</t>
  </si>
  <si>
    <t xml:space="preserve">Após o preenchimento do relatório de serviços a serem executados no EDF,  é realizado uma análise de custos </t>
  </si>
  <si>
    <t>Dentro do fluxo é possível observar que há a validação finaceira da controladoria</t>
  </si>
  <si>
    <t>No SAP é possível ver o rEgistro dos equipamentos descartados. Necessário ver a marcação individual</t>
  </si>
  <si>
    <t>Definido o prazo máx (180 dias) e a quantidade (300)</t>
  </si>
  <si>
    <r>
      <t xml:space="preserve">#3: </t>
    </r>
    <r>
      <rPr>
        <b/>
        <sz val="36"/>
        <color theme="1" tint="0.14999847407452621"/>
        <rFont val="Century Gothic"/>
        <family val="2"/>
      </rPr>
      <t>ANÁLISE DO DESCARTE</t>
    </r>
  </si>
  <si>
    <t>´Processo muito bem estabelecido</t>
  </si>
  <si>
    <t>Todos os EDFs descartados possuem registro no sistema com informação de data de descarte, número de série, atualização cadastral e valor residual</t>
  </si>
  <si>
    <t>Existem análises trimestrais dos EDFs descartados contendo no mínimo: motivo de baixa, idade, fornecedor e modelo</t>
  </si>
  <si>
    <t>Há um tracking trimestral que inclui a % da quantidade de equipamentos descartados vs o parque total do Fabricante e o valor residual total do equipamento descartado no período.</t>
  </si>
  <si>
    <t>A média de anos de equipamentos descartados está acima de 12 anos (YTD).</t>
  </si>
  <si>
    <t>Garantir o correto registro das baixas de acordo com as normas para gerar análise de descarte</t>
  </si>
  <si>
    <t>Possível ver os critérios dentro do registro</t>
  </si>
  <si>
    <t>A idade média do  segundotrimestre é de 18 anos</t>
  </si>
  <si>
    <r>
      <t xml:space="preserve">#4: </t>
    </r>
    <r>
      <rPr>
        <b/>
        <sz val="36"/>
        <color theme="1" tint="0.14999847407452621"/>
        <rFont val="Century Gothic"/>
        <family val="2"/>
      </rPr>
      <t>SUSTENTABILIDADE PARA O DESCARTE</t>
    </r>
  </si>
  <si>
    <t>a há o formulário com a orientação da criterio de reaproveitamento das peças.</t>
  </si>
  <si>
    <t>Letícia e Kelin</t>
  </si>
  <si>
    <t>Existe um processo formal de sustentabilidade para o descarte que define critérios claros de reutilização de peças, assim como o registro no estoque de todas as peças reutilizadas</t>
  </si>
  <si>
    <t>Há direcionamento formal de material não reutilizável para recolhimento por empresas especializadas</t>
  </si>
  <si>
    <t>Há um tracking trimestral de % de material e/ou gases reutilizado vs. descartado do equipamento, e uma meta formalmente definida para maximizar a reutilização.</t>
  </si>
  <si>
    <t>Há programas de sustentabilidade de peças reutilizadas entre Fabricantes, fornecedores (ex.: troca de peças por crédito ou novo equipamento) e/ou agentes sociais.</t>
  </si>
  <si>
    <t>Identificar se há ações efetivas no que se refere a sustentabilidade para descarte</t>
  </si>
  <si>
    <t>Reporte trimestral e processo formal</t>
  </si>
  <si>
    <t>Dentro da política há o formulário com a orientação da criterio de reaproveitamento das peças.</t>
  </si>
  <si>
    <t>Na política há a recomendação do destino dos resíduos, além de exemplos.</t>
  </si>
  <si>
    <t>Na política é definida a meta de 100% de reaproveitamentos dos gases e feito um controle de atingimento.</t>
  </si>
  <si>
    <t>O programa identificado está voltado para reciclagem de Pet</t>
  </si>
  <si>
    <r>
      <t xml:space="preserve">#5: </t>
    </r>
    <r>
      <rPr>
        <b/>
        <sz val="36"/>
        <color theme="1" tint="0.14999847407452621"/>
        <rFont val="Century Gothic"/>
        <family val="2"/>
      </rPr>
      <t>POLÍTICA DE DESCARTE DE EQUIPAMENTOS</t>
    </r>
  </si>
  <si>
    <t>Processo muito bem estabelecido</t>
  </si>
  <si>
    <t>Há um documento único com a política de descarte que inclui procedimentos para minimizar o descarte, com os critérios definidos e utilização de reportes técnicos por equipamentos</t>
  </si>
  <si>
    <t>O documento único também inclui o fluxo de autorização para as baixas e as informações  necessárias para registro no sistema (data de descarte, número de série, atualização de status e valor residual)</t>
  </si>
  <si>
    <t>O documento único também inclui a política de armazenamento com a definição das quantidades e/ou limite máximo de tempo para o descarte e os critérios formais para a reutilização de peças.</t>
  </si>
  <si>
    <t>Toda a equipe de descarte foi treinada sobre o conteúdo da política nos últimos 12 meses.</t>
  </si>
  <si>
    <t>Garantir a existência de uma política formal única de descarte de equipamentos</t>
  </si>
  <si>
    <t>A evidência corresponde a exigência do ponto</t>
  </si>
  <si>
    <t>O material apresentado atende o primeiro requesito da pontuação, já que descreve os critérios necessários para o descarte correto do equipamento.</t>
  </si>
  <si>
    <t>Possuem uma FDS validada que está disponibilizada via compartilhamento em grupos de whatsapp e aplicativo .</t>
  </si>
  <si>
    <t>A FDS especifica os critérios de quais modelos de equipamentos são recomendados para cada canal (de acordo com o volume do cliente), além disso especifica o planograma e em quais canais é recomendada a 1ª posição</t>
  </si>
  <si>
    <t>Material devidamente digitalizado e compartilhado</t>
  </si>
  <si>
    <t>Finalizado</t>
  </si>
  <si>
    <t>Possuem o planograma especificado. Há a dispobnibilização via app e um projeto para associar um QRCode em todos os equipamentos no mercado.</t>
  </si>
  <si>
    <t>Status suporte</t>
  </si>
  <si>
    <t>En Progreso</t>
  </si>
  <si>
    <t>Estão levantando o treinamento já realizado e a possibilidade de estruturar a política de 3 caras</t>
  </si>
  <si>
    <t>Atenção a frequencia de treinamentos e auditorias</t>
  </si>
  <si>
    <t>Necessário verificar a questão do momento de abertura do chamado - validado</t>
  </si>
  <si>
    <t>Realizar entrevistas com as áreas para o entendimento do tema. Verificar a possibilidade tornar o material comunicado ao cliente mais simplicado (focando diretamente em sua satisfação)</t>
  </si>
  <si>
    <t>Quatro níveis diferentes de venda zero (30/60/90). Acompanhamento das quantidades, informação trackeada (% de venda zero por nível e relação). Tracking mensal e processo formal (falta descrição por cargo detalhado). Atualização diária do acompanhamento. Política formal com ações por nível. Outra sugestão é fazer trackeamento por nível.</t>
  </si>
  <si>
    <t>Apresentado vídeos sobre o entendimento da missão e visão pela equipe</t>
  </si>
  <si>
    <t>Material disponibilizado no app Knox para os técnicos, a área comercial acessa o conteúdo via SFCoke</t>
  </si>
  <si>
    <t>Vista a disponibilização do material via Knox e impresso. Além disso estão fazendo treinamentos sobre o app</t>
  </si>
  <si>
    <t>Participam do processo a área de equipamentos, auditoria e segurança patrimonial, visto o fluxo com a rotina e exemplos de ações</t>
  </si>
  <si>
    <t>Possuem um programa de melhoria industrial e incentivo produtividade, onde são levantados objetivos que devem ser percorrido ao longo do ano, entretanto para a pontuação seria necessário verificar se algum programa contínuo voltado a desenvolver novas ideias que resultam em savings.</t>
  </si>
  <si>
    <t>Apresentado uma política de armazenamento com a descrição do layout organizado de acordo com o status dos equipamentos e seus tamanhos (pequena, média e grande). O material foi desenvolvido de acordo com o guia da Imbera.</t>
  </si>
  <si>
    <t>Os equipamentos para manutenção são colocados na bancada de serviço por empilhadeira, para evitar o uso de força manual. Foi feita a Solicitação de Bens Patrimoniais para aquisição de elevador pneumático aprovado pela diretoria, com o objetivo de otimizar o trabalho manual da equipe, no entanto a pontuação fala sobre um processo de automatização desde o recebimento do equipamento até a sua alocação dentro da área de estocagem</t>
  </si>
  <si>
    <t>Ver com a Equipe E2E</t>
  </si>
  <si>
    <t>O fabricante utiliza carrinhos para que não haja força manual.</t>
  </si>
  <si>
    <t>Material contém as devidas informações para orientar a equipe sobre o transporte de equipamentos.</t>
  </si>
  <si>
    <t>No Cumpre</t>
  </si>
  <si>
    <t>Há um processo formal para recuperação legal de ativos junto com sua execução.</t>
  </si>
  <si>
    <t>Há um documento único com recordações anuais dos termos contratuais e gestão de recuperação legal.</t>
  </si>
  <si>
    <t>Necessário ter o direcionamento dessa verba para comunicação, uma vez que o objetivo do item é entender se o fabricante faz ações de comunicação para reforçar o entendimento no mercado que é rigoroso no combate a venda de ativos</t>
  </si>
  <si>
    <t>Toda a equipe de EDF (própria e de terceiros) e Vendas (diretas e indiretas) foi treinada sobre o conteúdo da política no ano atual.</t>
  </si>
  <si>
    <t>Houve um treinamento para o controle de equipamento junto a equipe de EDF e a equipe de vendas.</t>
  </si>
  <si>
    <t>Há um documento que inclui um termo de ciência e responsabilidade (junto com um termo assinado pelo empregado) e também há um censo de equipamentos dentro da política de controle.</t>
  </si>
  <si>
    <t>Há uma política para controle de equipamentos na qual inclui claramente as consequências que o vendedor irá sofrer caso descumpra.</t>
  </si>
  <si>
    <t>Há um processo formal e o material está disponível para consulta nos sistemas: SE Suite, Caderno Virtual e no aplicativo Knox onde o colaborador tem acesso durante a execução da atividade.</t>
  </si>
  <si>
    <t>Há um termo assinado pela equipe de vendas assumindo responsabilidade sobre os equipamentos que estão nas suas rotas.</t>
  </si>
  <si>
    <t>Os critérios de segmentação são: região (mais distantes e mais próximos) e segmento (KA ou grande rede), entretanto a diferenciação ocorre somente para um grupo mínimo de clientes, já que a maioria terá um único critério (10 dias).</t>
  </si>
  <si>
    <t>Possuem os critérios: região e segmento, além disso realizam o tracking mensal.</t>
  </si>
  <si>
    <t>De acordo com a evidência apresentada a média dos trimestres é de 95%.</t>
  </si>
  <si>
    <t>A matriz de priorização contempla 2 critérios, entretanto a forma de acompanhamento da abertura é diária (não a partir do momento da solicitação). Checar com o time - Item validado após alinhamento com a equipe. Obs: oportunidade para começar a medir o momento de abertura dos chamados a partir da utilização de outras tecnologias. Ex: SAP</t>
  </si>
  <si>
    <t>Más que Cumple</t>
  </si>
  <si>
    <t>De acordo com a evidência apresentada a média dos trimestres é de 91%.</t>
  </si>
  <si>
    <t>Possuem o acompanhamento mensal de acordo com a recomendação do book, importante entender o que compõem o custo médio levantado para cada mês</t>
  </si>
  <si>
    <t>Mejor Práctica</t>
  </si>
  <si>
    <t>No Cumple</t>
  </si>
  <si>
    <t>Possuem um checklist compartilhado com a equipe com as métricas de atratividade a partir da orientação do RED.</t>
  </si>
  <si>
    <t>Procedimento Operacional Padrão sobre as rotinas do Consultor de Vendas no mercado e como trabalhar o equipamento no Ponto de Venda.</t>
  </si>
  <si>
    <t>Consultor de Vendas tem acesso a todos os materiais para consulta durante a rota através do caderno virtual, que contem os assuntos relacionados a execução de GDM, todos os consultores tem acesso ao caderno virtual e aos treinamentos disponíveis na plataforma.</t>
  </si>
  <si>
    <t>Buscar realizar planos voltados para os clientes de forma geral e não especificamente para os atendidos, além de realização de análises e acompanhamento de melhoria</t>
  </si>
  <si>
    <t>Realizam a pesquisa e consolidam o resultado dos dois indicadores</t>
  </si>
  <si>
    <t>Receberam a Uberlândia Refrescos em julho, com o objetivo de compartilhar boas práticas.</t>
  </si>
  <si>
    <t>há um fds aplicado junto com o direcionamento KO.</t>
  </si>
  <si>
    <t>Cumple</t>
  </si>
  <si>
    <t>Há um treinamento da equipe de EDF no qual tem o objetivo de passar para eles os benefícios que a mesma pode trazer para os clientes e como negociar com eles</t>
  </si>
  <si>
    <t>A assistente de movimentação é responsável por realizar os followups periódicos para garantir a quantidade ideal de geladeiras no estoque, inclusive há alinhamento com o fornecedor para assegurar o comprometimento com os prazos</t>
  </si>
  <si>
    <t>A política contem uma meta de dias maximo de permanencia dos equipamentos no estoque e um realizado. Se recomenda fazer analises consolidados trimestrais e comparar os resultados para gerar um tracking.
Há um controle de estoque de novos e usados com tempo de permanência no estoque. Necessita adicionar exemplos de plano de ação elaborados. O quadro visto está muito direcionado a uma responsabilidade do assistente, é importante entender se há alguma prática realizada que permita obter melhores resultados.</t>
  </si>
  <si>
    <t>Possuem um workflow para aprovação de troca técnica e motivos pré-definidos, além disso apresentaram exemplos da execução dessas iniciativas</t>
  </si>
  <si>
    <t>Apresentaram a política com os critérios formais para classificação da manutenção e de como as geladeiras devem estar segregadas, além das oitavas.  Observação: pela foto é possível entender que a marcação individual ocorre na parte detrás da geladeira ou lateral, uma recomendação é por na parte da frente justamente para facilitar o entendimento do motivo que levou a manutenção.</t>
  </si>
  <si>
    <t>O relatorio geral especifica que a área de equipamentos está atendendo os requisitos exigidos do programa 5S, no entanto não há uma certificação específica da área. Além disso, o mesmo relatório ressalta uma oportunidade para o Grupo Bandeirantes atender os requisitos das normas de referência (ver com Equipe E2E)</t>
  </si>
  <si>
    <t>x</t>
  </si>
  <si>
    <t>Dezembro</t>
  </si>
  <si>
    <t>https://www.ipea.gov.br/acaosocial/article7597.html?id_article=320#:~:text=3%20toneladas%20de%20CO2%20podem,absorvido%20varia%20segundo%20a%20esp%C3%A9cie.</t>
  </si>
  <si>
    <t>Benchmarking</t>
  </si>
  <si>
    <t>NBC</t>
  </si>
  <si>
    <t>Processo de abertura alternativo via Cokenet para todos os clientes (registro referente a equipamentos - parte técnico assim como atendimento das rotinas do vendedor)</t>
  </si>
  <si>
    <t>Apresentada a carta acordo para o ano de 2022/23, necessário verificar se há algum outro documento que direcione ao atingimento dos números de full potential (51168)</t>
  </si>
  <si>
    <t>Apresentada a carta de aceleração com todo o direcionamento contemplando situações de descumprimento dos compromissos pelo Fabricante e a Coca-Cola Company.</t>
  </si>
  <si>
    <t>A ideia central da pontuação mais que cumpre seria entender se é possível identificar seja no sistema ou em loco o motivo que ocasionou o descarte do equipamento. Adicionado entiquetas de identificação da geladeira descartada com informações: motivo de baixa, nº série e patrimôno, técnico responsável.</t>
  </si>
  <si>
    <t>Filtro canal</t>
  </si>
  <si>
    <t>Filtro porte</t>
  </si>
  <si>
    <t>Instalações líquidas</t>
  </si>
  <si>
    <t>Ouro</t>
  </si>
  <si>
    <t>Porta adicional</t>
  </si>
  <si>
    <t>1ª porta</t>
  </si>
  <si>
    <t>Tradicional</t>
  </si>
  <si>
    <t>Volume médio/semana</t>
  </si>
  <si>
    <t>volume incremental anualizado</t>
  </si>
  <si>
    <t>Apresentado um estudo de incremento $ de 2022 vs 2021, no entanto item aborda sobre o impácto de crescimento de volume referente ao crescimento líquido do ano em curso</t>
  </si>
  <si>
    <t>A carata de aceleração completa a carta acordo indicando um planejamento em compras para até o final de 2023,Carta devidamente formalizada.</t>
  </si>
  <si>
    <t>Apresentada uma tabela dinâmica com a informação dos custos médios de manutenção em equipamentos menores de 5 anos de acordo com o fornecedor e  o modelo</t>
  </si>
  <si>
    <r>
      <t>Há Business review mensal que é compartilhado com o SLT e que inclui, no mínimo: a descrição da frota (</t>
    </r>
    <r>
      <rPr>
        <sz val="14"/>
        <color rgb="FFFF0000"/>
        <rFont val="Century Gothic"/>
        <family val="2"/>
      </rPr>
      <t>parque total</t>
    </r>
    <r>
      <rPr>
        <sz val="14"/>
        <color theme="1" tint="0.14999847407452621"/>
        <rFont val="Century Gothic"/>
        <family val="2"/>
      </rPr>
      <t xml:space="preserve">, em </t>
    </r>
    <r>
      <rPr>
        <sz val="14"/>
        <color rgb="FFFF0000"/>
        <rFont val="Century Gothic"/>
        <family val="2"/>
      </rPr>
      <t>mercado</t>
    </r>
    <r>
      <rPr>
        <sz val="14"/>
        <color theme="1" tint="0.14999847407452621"/>
        <rFont val="Century Gothic"/>
        <family val="2"/>
      </rPr>
      <t xml:space="preserve"> e </t>
    </r>
    <r>
      <rPr>
        <sz val="14"/>
        <color rgb="FFFF0000"/>
        <rFont val="Century Gothic"/>
        <family val="2"/>
      </rPr>
      <t>estoque</t>
    </r>
    <r>
      <rPr>
        <sz val="14"/>
        <color theme="1" tint="0.14999847407452621"/>
        <rFont val="Century Gothic"/>
        <family val="2"/>
      </rPr>
      <t>), cobertura (horizontal, vertical e por segmento) e performance do E2E.</t>
    </r>
  </si>
  <si>
    <t>Atualização fechamento de dezembro</t>
  </si>
  <si>
    <t>A equipe de vendas tem acesso ao catálogo via caderno virtual (app) e para a equipe de geladerias é feito viaa Intranet. Os catálogos são enviadas também pelo grupo Equipamentos de Mercado do whatsapp</t>
  </si>
  <si>
    <t>A equipe de vendas tem acesso ao catálogo via caderno virtual (app) e para a equipe de geladerias é feito viaa Intranet. Os catálogos são enviadas tabém pelo grupo Equipamentos de Mercado do whatsapp</t>
  </si>
  <si>
    <t>E</t>
  </si>
  <si>
    <t>Há uma politica formalizada sobre os devidos critérios para conectividade para mercado . Há um tacking junto com uma média de abertura.. Há um tracking porem começou a ser realizado no mês de dez/2022. Necessário verificar a evolução mês a mês. Melhor descrição do passo a passo para quem executará essa atividade.</t>
  </si>
  <si>
    <t>Março</t>
  </si>
  <si>
    <t>(mar/2023): A partir das análises levantadas concluiram que todos os modelos seguem recomnedados para compara, inclusive formalizaram essa observação por meio de um relatório compartilhado com a diretoria.</t>
  </si>
  <si>
    <t>De a cordo com a análise foi observada que o crédito médio não é suficiente para acara com o custo médio das manutenções destes equipamentos.
Abr/23: foi  apresentada matriz de analise aonde ficou demostrado que a descisao de comprar coolers sem garantia desde 2020, esta  gerando um savings acumulado de R$1.6M</t>
  </si>
  <si>
    <t>Apresentaram exemplos de ações para casos de recolhimento além do venda zero. há um formato da análise de status, onde o " retirado" e o "não revertido"  juntos para o cálculo %, tendo em vista que em ambas as ações implicam em um recolhimento do equipamento.Há um relatorio no qual é preenchido de dois em ddois dias com as devidas açoes para reverter .</t>
  </si>
  <si>
    <t>Apresentaram um treinamento voltado para casos em que clientes solicitam o recolhimento, onde é falado sobre casos onde o recolhimento é um direcionamento do Fabricante, ou seja, como o cliente deveria se portar para evitar isso</t>
  </si>
  <si>
    <t>Há um ranking mensal de vendedores, porem necessario ver se as metas estão associadas a reversão.</t>
  </si>
  <si>
    <t>Possuem o controle dos principais temas relacionados a EDFs utilizando o sistema SAP e consolidando os resultados no excel comparando o realizado vs planejado. Obs: Foi possível verificar que o desvio está negativo em todos os meses. Possivel verificar o motivo especifico.
(ago/2023): Pontuação dinâmica validada. APresentada o controle atualisado de despesas.</t>
  </si>
  <si>
    <t>Possuem um controle de custos por equipamento para cada região vs 2021.
(ago/2023): Pontuação dinâmica validada.</t>
  </si>
  <si>
    <t>(ago/2023): Pontuação dinâmica validada. Visistas seguem ocorrendo conforme os requisitos do ponto</t>
  </si>
  <si>
    <t>Realizam tracking de acompanhamentos das visitas e identificaram a oportunidade de realizar a manutenção corretiva em alguns equipamentos e viram que 4 clientes de 11 estavam invadidos. A partir disso se comprometeram a elaborar materiais para diminuir essa incidência.
(ago/2023): Pontuação dinâmica validada. Apresentada a reunião, insights (56% de venda zero nos clientes visitados), lista de participantes.</t>
  </si>
  <si>
    <t>Apresentada a lista de inovação com as áreas envolvidas, participantes e objetivos.
(ago/2023): Pontuação dinâmica validada. Visto que as agendas seguem e são realizadas com distintas áreas + listas de inovações.</t>
  </si>
  <si>
    <t>Apresentaram a lista de inovação, complementado com o nível de prioridade, áreas envolvidas, custo estimado, deadline, status e progresso.
(ago/2023): Pontuação dinâmica validada. Destaque para a automatização prevista por meio da migração para o Analitycs</t>
  </si>
  <si>
    <t>Apresentado um dashboard com as informações solicitadas. (ago/2023): Pontuação dinâmica validada.</t>
  </si>
  <si>
    <t>O projeto de sustentabilidade proposto e um desenvolvimento dum app para eliminar 100% uso do papel no Departamento de Manutencao de Geladeiras.
(ago/2023): necessário ajustar o cálculo de volume incremental a partir das instalações incrementais, para isso uma sujestão seria identificar qual a quantidade média de volume que uma geladeira gera por semana e com isso multiplicar pela quantidade de geladeiras incrementais.  Identificar melhor a sustentabilidade</t>
  </si>
  <si>
    <t>(ago/2023): Pontuação dinâmica validada. As pesquisas seguem tanto para manutenção quanto instalação, visto um indicador consolidado</t>
  </si>
  <si>
    <t>(ago/2023): Pontuação dinâmica validada. Utilizam o google formas para consolidar e realizar as pesquisas.</t>
  </si>
  <si>
    <t>(ago/2023): Pontuação dinâmica validada. Realizaram a pesquisa em abril e verificado que fizeram um reunião com representantes da Metalfrio.</t>
  </si>
  <si>
    <t>Reunião realizada em novembro. Apresentado material sobre chegadas, falha técnica, avaliação de desempenho, vida úti, sustentabilidade (placa solar em fase de negociação), redução de custo (por parte do consumo de energia), inovação (novos modelos da Imbera).
(ago/2023): Pontuação dinâmica validada, apresentada temas relacionados a SLA de chegadas, Falhas técnicas e Sutentabilidade, cada um com seu devido plano de ação.</t>
  </si>
  <si>
    <t>Reunião realizada em novembro. Apresentado material sobre chegadas, falha técnica, avaliação de desempenho, vida úti, sustentabilidade (placa solar em fase de negociação), redução de custo (por parte do consumo de energia), inovação (novos modelos da Imbera).
(ago/2023): Pontuação dinâmica validada.</t>
  </si>
  <si>
    <t>Visita presencial com saída ao mercado.
(ago/2023): Pontuação dinâmica validada. Visita realizada em 11/06</t>
  </si>
  <si>
    <t>(ago/2023): Pontuação dinâmica validada. Apresentado que o realizado vs planejado está superior a 100% de cumprimento.</t>
  </si>
  <si>
    <t>(ago/2023): Pontuação dinâmica validada.</t>
  </si>
  <si>
    <t>Necessário relacionar a redução do CO2 com alguma equivalência, além disso o material deve ser apresentado ao SLT. Precisar informar o quanto foi reduzido em consumo de gás no ano de 2021 e 2022.
(ago/2023): Pontuação dinâmica validada. Apresentação realizada em março</t>
  </si>
  <si>
    <t>Champion lidera Reuniões Semanais  para discussão e validação dos temas E2E, em busca de avanços  e definições de avanços para a certificação. Visto que há o acompanhamento de item a item visando a certificação com as devidas projeções e ata.
(ago/2023): Pontuação dinâmica validada.</t>
  </si>
  <si>
    <t>Progressos gerados pelo E2E são pautados em reuniões mensais.
(ago/2023): Pontuação dinâmica validada.</t>
  </si>
  <si>
    <t>Realizam o save apartir da recuperação de equipamentos.
(ago/2023): Pontuação dinâmica validada.</t>
  </si>
  <si>
    <t>1. Archivo de revisión Ítems dinámicos</t>
  </si>
  <si>
    <t>Modulo</t>
  </si>
  <si>
    <t>Total Ítems Dinámicos validados</t>
  </si>
  <si>
    <t>Puntuación E2E Actual</t>
  </si>
  <si>
    <t>2. Cierre Diagnóstico 2023</t>
  </si>
  <si>
    <t>Pontuação atualizada</t>
  </si>
  <si>
    <t>Itens Dinâmicos validados</t>
  </si>
  <si>
    <t>Itens Dinâmicos validados pre-cierre 2023</t>
  </si>
  <si>
    <t>Formatação condicional</t>
  </si>
  <si>
    <t>Tema</t>
  </si>
  <si>
    <t>Quantidade "D"</t>
  </si>
  <si>
    <t>Puntuación E2E  pre-cierre 2023</t>
  </si>
  <si>
    <t>Total pontuação din perdida</t>
  </si>
  <si>
    <t>Puntuación E2E</t>
  </si>
  <si>
    <t>Revisión [R]</t>
  </si>
  <si>
    <t>Obs: Colar valor  antes do call nos campos amarelos</t>
  </si>
  <si>
    <t>Data Revisão</t>
  </si>
  <si>
    <t>Total Ítens Dinâmicos validados pre-fechamento 2023</t>
  </si>
  <si>
    <t>Total Itens Dinámicos Pendentes (*)</t>
  </si>
  <si>
    <t>Pontuação E2E pre-fechamento 2023</t>
  </si>
  <si>
    <t>Pontuação E2E Atual</t>
  </si>
  <si>
    <t>Verificado o Feedback do CEPG.
Ago/23: Verificado o Feedback do CEPG.</t>
  </si>
  <si>
    <t>Há uma politica formal de censo e sua execução. (Set/2023): o Censo 2023 inicou entre Maio e Agosto 2023</t>
  </si>
  <si>
    <t>há uma formalização dos resultados finais de censos com todas as irregularidades encontradas. (Set/2023): As irregularidades foram tratadas e a s perdas apresentadas a Diretoria em Agosto</t>
  </si>
  <si>
    <t>Set/2023): as perdas do ano 2023 foram de 1,9% (748 EDF)</t>
  </si>
  <si>
    <t>Apresentaram a política de venda zero com a descrição das ações e procedimentos para cada um dos 3 níveis. A politica consta de 3 criterios (20dias, 30dias e 60dias). (Sep/23): Continuam com o processo sendo acompanhado a partir de 20d (volume) ate 60 dias</t>
  </si>
  <si>
    <t>Tracking por vendedor/supervisor. Vendedor é rota. Gero status - baixo giro, Quantidade de giros de venda zero por cliente. (Sep/23): Os relatorios sao compartilhados diariamente com a FFVV e atualizados pelos pre-vendedores. Os reportes sao fechados cada final de mes</t>
  </si>
  <si>
    <t>Fazem apresentações mensais e também apresentam o resultado conlisdado por trimestre em cada gerência com os principais motivos. (Sep/23): As reunioes sao feitas mensalmente aonde se acompanham os casos mais criticos para tomar acoes (juridicos)</t>
  </si>
  <si>
    <t>O venda zero referente a julho é 2,2%(Sep/23): O resultado medio do ano eh de 1.2% (1,9% em Agosto)</t>
  </si>
  <si>
    <t>(Sep/2023): Pro2023, O Bottler atingiu 62% das chegadas em H1</t>
  </si>
  <si>
    <t>(Sep/2023): o 76% das POS foram negociadas em Q1</t>
  </si>
  <si>
    <t>Há uma analise mensal com todas as variveis requerida no item. (Sep/2023): oontinuam aleimentando o relatorio de contrle de plajemaneto das chegadas</t>
  </si>
  <si>
    <t xml:space="preserve">(sep/2023): Os resultados dos ultimos trimestres dram como resultado a pontoacao maxima para os fornecedores Imbera e Metalfrio na performance de entregas </t>
  </si>
  <si>
    <t xml:space="preserve">(sep/2023): Há uma ata na qual foi discutido planos de ação e SLA junto ao fornecedor. Adicionado as atas com os participantes da agenda. Nas agendas sao apresentados </t>
  </si>
  <si>
    <t>(sep/2023)Há um checklist  de recebimento, é feito um sla de fornecedores com feedback e essa avaliação é compartilhada diretamente com os fornecedores.</t>
  </si>
  <si>
    <t>(mar/2023): Realizaram análises de custos totais e médios por SKU de acordo com a recomendação do book.(Sep/2023): Os analises de 2023 continuam sendo feitos e a expectativa e fechar os analises ate final 2023</t>
  </si>
  <si>
    <t>Apresentada evidência de reunião realizada junto com a AFBCC sobre o tema de conectividade.
(set/2023): Apresentado reuniões realizadas em maio de 2023 e interações mensais com CEPG.</t>
  </si>
  <si>
    <t>(set/2023): Apresentada um tabela com a relação de custos de coolers de 2022 e 2023</t>
  </si>
  <si>
    <t>Realizam mensalmente o processo de inventário físico e sistêmico (SAP).
(set/2023): Possuem um checklist de inventário preenchido pelos responsaveis do estoque nas unidades, para que depois a área de ativos faça um consolidado e a conferência no sistema. Quando há incosistência elaboram o plano de ação.</t>
  </si>
  <si>
    <t xml:space="preserve">A área de auditoria 1 vez por semana acompanha o processo de movimentação de equipamentos e no final do mês envia um relatório.
(set/2023): Possuem uma área de auditoria que realiza a atividade mensalmente tanto na entrada quanto na saída, no final há um relatório (RAC). </t>
  </si>
  <si>
    <t>(set/2023): Possuem o Programa 6S, apresentado o conteudo e a lista de participantes.</t>
  </si>
  <si>
    <t>O fabricante possui um cronograma mensal de auditoria do programa 6S das áreas, onde a Gerência de Equipamentos é avaliada. A Avaliação é feita pelo departamento de qualidade e é possível filtrar mês a mês o resultado das últimas pesquisas com os seus respectivos pontos de oportunidade e ações com data de conclusão. Após isso é gerada uma certificação geral mencionando a área de equipamentos na execução de implementação do programa 5S. Necessário ver o conteúdo do relatório de auditoria para entender como ocorre a validação da área, além disso ´´e importante entender com o time E2E se a certificação está de acordo com os requisitos da pontuação. 
(set/2023): as avaliações são mensais e feitas por meio de um formulário online. Após o procedimento é elaborado um plano de ação.</t>
  </si>
  <si>
    <t>Há registro de treinamento e  material utilizado   para tal.
(set/2023): Possuem o treinamento de técnicas de transporte, apresentado o conteudo e a lista de participantes.</t>
  </si>
  <si>
    <t>(set/2023): todas as variaveis solicitadas estão na agenda de acompanhamento.</t>
  </si>
  <si>
    <t>Verificado os materiais adicionado e visto todo o direcionamento e priorização que permite a Bandeirantes ser referência no % de equipamentos no estoque.
(set/2023): Dentro do POP há a descrição de como é a priorização para garantia de envio de equipamentos. Realizam o acompanhamento e caso não exista o equipamento solicitadopara instalação 10 dias antes da data definida, o assistentente comunica compras.</t>
  </si>
  <si>
    <t>O processo apresentando apresenta os equipamento em estoque abaixo de 5 %.
(set/2023): de acordo com o reporte a info está em 3,5% portas no galpão (ago/2023).</t>
  </si>
  <si>
    <t>(set/2023): realizam treinamentos, o materia pode ser consultado na plataforma SE Suite. Apresentada a lista de participantes nos dois semestres.</t>
  </si>
  <si>
    <t>Auditorias estão correndo mensalmente e há plano de ações/oportunidades sendo relatada pelo auditor.
(set/2023): Verificado que as agendas de auditoria seguem em atividade, gerando um relatório mensal. Cada ocorrencia possui um plano, inclusive há a medição do risco e reincidência.</t>
  </si>
  <si>
    <t>(set/2023): Há a medição dos status. Dentro da lista e atividades do vendedor há a orientação do reforço dos termos.</t>
  </si>
  <si>
    <t>(set/2023): de acordo com os realtórios internos a validação está em 91%, porém no dashboard latam a informação que consta é 71%.</t>
  </si>
  <si>
    <t>Toda a equipe de ativos é engajada em denunciar possíveis casos de venda de equipamentos. Apresentaram um exemplo onde a área de segurança patrimonial foi até o cliente recuperar o ativo e com a negativa do mesmo acionaram a força policial. Apresentaram materiais referentes a um corpo jurídico dedicado a essa atividade e o tracking de recuperação.
(set/2023): as áreas reposnaveis estão definidas na política. Citado exemplos de relatórios gerados / notificações de realização.</t>
  </si>
  <si>
    <t>Possuem um processo formal e atingem tudo que o item requer.
(set/2023): utilizam a plataforma da Wellington para tratativa.</t>
  </si>
  <si>
    <t>Possuem mais de mil equipamentos conectados.
(set/2023): apresentado o tracking com planos</t>
  </si>
  <si>
    <t>Há uma pesquisa que inclui os critérios pedidos no item e reuniões trimestrais para melhorias no processo com base em um relatório onde pode-se extrair quais os motivos que mais impactam na satisfação do cliente.
(ago/2023): necessário somente o ajuste da rotina para períodos mais recentes.
(set/2023): Apresentado o ppt do consolidado da pesquisa de julho e agosto.</t>
  </si>
  <si>
    <t>(out/2023): Pontuação dinâmica validada.</t>
  </si>
  <si>
    <t>Possuem o acompanhamento mensal com todos os motivos de movimento e seus respectivos custos, pelo SAP é possível avaliar como os valores médios foram alcançados.
(out/2023): Pontuação dinâmica validada.</t>
  </si>
  <si>
    <t>Dentro do material de treinamento semestral da FDS enfatizam a atratividade.
(out/2023): Pontuação dinâmica validada. Treinamento realizado tendo como base o material do INE, reduzem o conteudo do material para uma única folha otimizando o material focando nas atividades de rotina no PDV.</t>
  </si>
  <si>
    <t>Apresentaram o índice de cobertura por segmento.
(out/2023): Pontuação dinâmica validada.</t>
  </si>
  <si>
    <t>Apresentaram o índice de cobertura por segmento. Atualizado o cálculo (número de EDFs em clientes com EDFs /. total de clientes com EDFs).
(out/2023): Pontuação dinâmica validada.</t>
  </si>
  <si>
    <t>Apresentaram uma ferramenta desenvolvida no analytics cloud (plataforma do SAP). Necessário adicionar filtros referentes ao tamanho do cliente
(out/2023): Pontuação dinâmica validada. Inserido filtros por segmento de cliente</t>
  </si>
  <si>
    <t>Material voltado para o treinamento do conceito de SOVI direcionado a geladeira Coca-Cola, importante entender se há um direcionamento mais claro para a negociação do espaço do cliente.Há material voltado a garantir a presença das bebidas coca-cola + principais argumentos.
(out/2023): Pontuação dinâmica validada. Possível acessálo por meio ko Knox</t>
  </si>
  <si>
    <t>Há um controle trimestral de cobertura horizontal dos equipamentos.
(out/2023): Pontuação dinâmica validada.</t>
  </si>
  <si>
    <t>(out/2023): Pontuação dinâmica validada. Inserida uma melhor descrição das atividades de mercado na política. Verifiado o tracking mensal a partir das leituras realizadas.</t>
  </si>
  <si>
    <t>(out/2023): Pontuação dinâmica validada. Verificada a existência do tracking com as variáveis solicitadas. As tartaivas são compartilhadas por email.</t>
  </si>
  <si>
    <t>O vendedor recebe via SF coke uma informação se o cliente é potencial ou não e a orientação do modelo sugerido, horário e descição do serviço e há um tracking a nível vendedor
(out/2023): Pontuação dinâmica validada.</t>
  </si>
  <si>
    <t>Apresentaram um folder validado com a área de meio ambiente com orientações sobre o uso sustentável da geladeira. Entretanto o material em questão possui somente a orientação de não desligar a GDM como prática ser seguida pelos clientes, logo de acordo com a avaliação da Equipe E2E fica insuficiente. Como sugestão compartilho em anexo um material similar desenvolvido pela Femsa MX.
(out/2023): Pontuação dinâmica validada. APresentado o material com as práticas sustentáveis e o orça,mento dedicado para inserir nas geladeiras um QRCode com as informações referentes.</t>
  </si>
  <si>
    <t>(out/2023): Necessário elaborar um reforço de comunicação para reforçar o entendimento junto aos clientes.</t>
  </si>
  <si>
    <t>Apresentaram treinamentos realizados em março, junho e setembro sobre as técnicas de negociação.
(out/2023): Pontuação dinâmica validada.</t>
  </si>
  <si>
    <t>(nov/2023): Pontuação dinâmica validada</t>
  </si>
  <si>
    <t>(nov/2023): Pontuação dinâmica validada. 97,5%</t>
  </si>
  <si>
    <t>Apresentada análises dinâmicas onde é possível identificar os maiores  exemplos reais sobre as principais ações foram mostrados.
(nov/2023): Pontuação dinâmica validada</t>
  </si>
  <si>
    <t>Apresentada a ata da reunião trimestral com ênfase a redução dos serviços de manutenção.
(nov/2023): Pontuação dinâmica validada</t>
  </si>
  <si>
    <t>Possuem um acompanhamento trimestral dos chamados não realizados por falta de peça e incluiram planos de ação para os casos, visto que apresentaram um melhor endimento. Para uma nova validação é importante que os maiores motivos apresentados estejam relacionados mais diretamente com os planos de ação
(nov/2023): Pontuação dinâmica validada</t>
  </si>
  <si>
    <t>O índice foi atualizado seguindo a sugestão da pontuação, além disso adicionaram uma métrica de Segurança (acidente, indisciplina)
(nov/2023): Pontuação dinâmica validada</t>
  </si>
  <si>
    <t>Apresentado o ranking e o programa de incentivo.
(nov/2023): Pontuação dinâmica validada. Um dos critérios é a segurança no trabalho</t>
  </si>
  <si>
    <t>Há uma matriz de treinamento com a descrição do treinamento em si, periodicidade e carga horária, além da descrição dos cargos com a descrição referente aos treinamentos. Apresentaram a relação de notas obtidas por treinamento e nota geral consolidada por técnica.
(nov/2023): Pontuação dinâmica validada</t>
  </si>
  <si>
    <t>Possuem um processo formal e tudo que o item requer.
(nov/2023): Pontuação dinâmica validada</t>
  </si>
  <si>
    <t>Verificado que realizam o levantamento semanal e mensal de funcionamento atípico com os devidos planos de ação e que os limites exigidos estão sendo respeitados.
(nov/2023): Pontuação dinâmica validada</t>
  </si>
  <si>
    <t>Necessário ser de toda a base ou pode ser de uma amostra? (out/2023): Verificado a existência de informaçõesda concorrência no dashboard. Necessário ver os planos de ação que visam o aumento de SOVI.
(nov/2023): Verificado medidas para impulsionar a presença de SOVI por meio de incentivos voltados para isotônicos</t>
  </si>
  <si>
    <t>(out/2023): Apresentado um gráfico com a relação, necessário somente entender as variáveis
(nov/2023): Pontuação dinâmica validada. Usam os clientes que estão na vase Scantech e identificam se de fato o share está acima ou não.</t>
  </si>
  <si>
    <t>(nov/2023): Pontuação dinâmica validada. Possível observar que as quantidades estão sendo respeitadas (nenhum mês teve uma quantidade  de baizas superior a 300)</t>
  </si>
  <si>
    <t>(nov/2023): Pontuação dinâmica validada. 14 anos</t>
  </si>
  <si>
    <t>O item fala de existir um índice de ocupação das geladeiras, logo é necessário entender o % de espaço físico ocupado em relação ao espaço vazio. A evidência apresentada nos mostra que há uma orientação da distribuição das bebidas, no entanto isso não está relacionado com a ocupação física, já que não há uma determinação sobre espaço perdido por má distribuição das prateleiras entre outros.(mar/2023): No caso não seria considerado, uma vez que a ideia da pontuação é entender como está a ocupação das suas geladeiras de acordo com o planograma definido. Logo, teria que ser considerado não somente se as prateleiras estão sendo ocupadas, mas também o quanto vocês estão perdendo com espaços vazio (ex: entre prateleiras...). 
(dez/2023): Apresentado o índice de ocupaçõ para os canais e verificado que há uma distribuição de acordo com a política de 3 caras. Sugestão: verificar como poderia ser identificado a real ocupação das geladeiras, para entender onde estão as oportunidades.</t>
  </si>
  <si>
    <t>o item fala sobre uma identificação se o planograma está sendo seguido. Pela pesquisa RED podemos identificar como está o grau de atingimento da ocupação da geladeira de acordo com as bebidas, não é possível saber se o posicionamento das bebidas está sendo seguido conforme orientação do planograma. Tanto que como referência para o cumprimento da pontuação está ferramentas como photo recognition. (mar/2023): Nesse caso a importância de ter um melhor entendimento do cumprimento do planograma serve justamente para ver o quanto esses equipamentos estão cumprindo ao longo dos trimestres. Realizando apenas uma pesquisa se cumpre ou não, não é possível extrair de fato o quanto estão atendendo a esse critério.
(dez/2023): Verificado o QRcode para a divulgação do planograma para os clientes. Necessa´rio entender como é feita o acompnhamento do cumprimento do mesmo, importante ressaltarque a ordem dos SKUs é requisito para cumprimento do planograma (não somente a ocupação). Necessário ver o tracking trimestral.</t>
  </si>
  <si>
    <t>(dez/2023): Apresentado o status da inovação e o  compartilhamento para o SLT via email. Entre as meçlhorias estãpo no uso do aplicativo para desabilitar a geladeira no PDV.</t>
  </si>
  <si>
    <t>(dez/2023): apresentada a multa devido a descumprimento de penalidade contratual com a aplicação de 10% ao montante.</t>
  </si>
  <si>
    <t>(set/2023): Apresentado a relação de investimento na aquisição de static cooler e novos motores, necessário somente verificar se tais iniciativas são recomendações de CEPG.
(dez/2023): apresentado que seguiram a recomendação de CEPG para a compra de equipamentos.</t>
  </si>
  <si>
    <t>(dez/2023): Necessário entender como está o progresso YTD da base de cleintes calculados, logo o resultado verificado está abaixo de 95%</t>
  </si>
  <si>
    <t>(dez/2023): A relação de cálculo tem que ser referente a equipamentos no mercado.</t>
  </si>
  <si>
    <t>Adicionados casos e ações tomadas em prol das vendas de ativos ilegalmente pela internet. Necessário complementar com o resultado trimestral da taxa de recuperação total, para entender o quão eficiente é a atividade.
(set/2023): necessario adicionar exemplos de casos da internet e adicionar na tabela os casos de não recuperação.
(dez/2023): Apresentado casos de acompanhmento de vendas de ativos na internet e seguimentos de ações para a sua recuperação. Necessário: entender a taxa de recuperação para cada trimestre.</t>
  </si>
  <si>
    <t>Apresentaram uma matriz com orientação de treinamento direcionada para segurança no trabalho e ambientação, entretanto o item necessita de uma abordagem de treinamentos voltada para a negociação. Com notas, validade... (mar/2023): estão realizando treinamentos focados na negociação de EDFs e a conslidação de cada treinamento segue os critérios recomendados pelo book. Necessário somente ter uma visibilidade consolidada por vendedor da sua nota por treinamento e geral (média).
(dez/2023): apresentado o relatório de por técnico da nota obtida</t>
  </si>
  <si>
    <t>(dez/2023): apresentado um relatório dedicado a canais alternativos (ex: farmácias) para propor a instalação de geladeiras. Há toda uma gratificação como incentivo.</t>
  </si>
  <si>
    <t>Necessário entender com a Equipe E2E.
(dez/2023): Apresentada a política com a aorientação de reforma via fornecedor, necessário ver o quanto de incremento em vida útil cada reforma representa.</t>
  </si>
  <si>
    <t>(dez/2023): possuem um processo onde o técnico sinaliza a quantidade peças, uma vez alcnçado os limites o almoxarifado realiza a sinalização. Automaticamente quando é sinalizado a falta de determinada peça é feito uma sinalização no almoxarifado para reserva, porém o tiem exigem que a sinalização das peças seja direcionada automaticamente para compras/fornecedor, ou seja, a medida que os limites mínimos forem ultrapassados.</t>
  </si>
  <si>
    <t>Um ponto muito importante é que seria necessário ver análises mensais, mas de fato o último relatório apresentado foi de setembro. Seria importante ver algo mais recente, além disso segue a observação do formato do cálculo da cobertura vertical (não é em %).
Um outro detalhe fica por conta da necessidade de ter a divisão da cobertura horizontal e vertical em segmentos...). O material apresentado por vocês consta uma distribuição somente pela cobertura horizontal, de qualquer forma fica a recomendação de adicionar variáveis como canal ou porte para que seja possível realizar esse monitoramento (seja por meio de filtros, gráficos, tabelas...)
Abr/23: foi apresentada cobertura vertical por segmento (Parceria). O calculo usado foi Total Coolers por tipo de Parceria / Total clientes com Coolers. Sugerimos calcular e apresentar Total Coolers por tipo de parceria / Total clientes com coolers por parceria
(ago/2023): necessário revisar a cobertura vertical: Cobertura vertical = total de EDFs no mercado / Total de clientes com EDF
(dez/2023): Atualizado o formato de cálculo da cobertura horizontal e vertical. Sugestão: permitir a interação entre os gráficos para que seja possível realizar a identificação das coberturas para cada canal.</t>
  </si>
  <si>
    <t>(dez/2023): Verificado que o gráfico contem as informações de comparação som o share NARTD, como recomendação basta verificar se a base de fato compreende essa categoria de produtos.</t>
  </si>
  <si>
    <t>(dez/2023): participação no Workshop</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</si>
</sst>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0.0%"/>
    <numFmt numFmtId="165" formatCode="dd/mm/yyyy;@"/>
    <numFmt numFmtId="166" formatCode="[$-580A]d&quot; de &quot;mmmm&quot; de &quot;yyyy;@"/>
  </numFmts>
  <fonts count="91" x14ac:knownFonts="1">
    <font>
      <sz val="11"/>
      <color theme="1"/>
      <name val="Calibri"/>
      <family val="2"/>
      <scheme val="minor"/>
    </font>
    <font>
      <sz val="11"/>
      <color theme="1"/>
      <name val="Calibri"/>
      <family val="2"/>
      <scheme val="minor"/>
    </font>
    <font>
      <sz val="11"/>
      <color theme="1"/>
      <name val="Century Gothic"/>
      <family val="2"/>
    </font>
    <font>
      <sz val="12"/>
      <color theme="1"/>
      <name val="Century Gothic"/>
      <family val="2"/>
    </font>
    <font>
      <sz val="16"/>
      <color theme="1"/>
      <name val="Century Gothic"/>
      <family val="2"/>
    </font>
    <font>
      <b/>
      <sz val="14"/>
      <color theme="0"/>
      <name val="Century Gothic"/>
      <family val="2"/>
    </font>
    <font>
      <b/>
      <sz val="18"/>
      <color theme="0"/>
      <name val="Century Gothic"/>
      <family val="2"/>
    </font>
    <font>
      <sz val="16"/>
      <name val="Century Gothic"/>
      <family val="2"/>
    </font>
    <font>
      <sz val="14"/>
      <name val="Century Gothic"/>
      <family val="2"/>
    </font>
    <font>
      <sz val="26"/>
      <color theme="1"/>
      <name val="Century Gothic"/>
      <family val="2"/>
    </font>
    <font>
      <sz val="22"/>
      <color theme="1"/>
      <name val="Century Gothic"/>
      <family val="2"/>
    </font>
    <font>
      <b/>
      <sz val="12"/>
      <color theme="1"/>
      <name val="Century Gothic"/>
      <family val="2"/>
    </font>
    <font>
      <b/>
      <sz val="12"/>
      <color theme="0"/>
      <name val="Century Gothic"/>
      <family val="2"/>
    </font>
    <font>
      <sz val="16"/>
      <color theme="0"/>
      <name val="Century Gothic"/>
      <family val="2"/>
    </font>
    <font>
      <sz val="12"/>
      <color theme="0"/>
      <name val="Century Gothic"/>
      <family val="2"/>
    </font>
    <font>
      <sz val="12"/>
      <color theme="2" tint="-0.749992370372631"/>
      <name val="Century Gothic"/>
      <family val="2"/>
    </font>
    <font>
      <sz val="18"/>
      <color theme="0"/>
      <name val="Century Gothic"/>
      <family val="2"/>
    </font>
    <font>
      <b/>
      <sz val="36"/>
      <color theme="1" tint="0.14999847407452621"/>
      <name val="Century Gothic"/>
      <family val="2"/>
    </font>
    <font>
      <sz val="10"/>
      <color theme="1"/>
      <name val="Century Gothic"/>
      <family val="2"/>
    </font>
    <font>
      <b/>
      <sz val="24"/>
      <color theme="1" tint="0.14999847407452621"/>
      <name val="Century Gothic"/>
      <family val="2"/>
    </font>
    <font>
      <sz val="24"/>
      <color theme="1" tint="0.14999847407452621"/>
      <name val="Century Gothic"/>
      <family val="2"/>
    </font>
    <font>
      <sz val="16"/>
      <color theme="1" tint="0.14999847407452621"/>
      <name val="Century Gothic"/>
      <family val="2"/>
    </font>
    <font>
      <sz val="36"/>
      <color theme="1" tint="0.14999847407452621"/>
      <name val="Century Gothic"/>
      <family val="2"/>
    </font>
    <font>
      <sz val="12"/>
      <color theme="1" tint="0.14999847407452621"/>
      <name val="Century Gothic"/>
      <family val="2"/>
    </font>
    <font>
      <sz val="11"/>
      <color theme="1" tint="0.14999847407452621"/>
      <name val="Century Gothic"/>
      <family val="2"/>
    </font>
    <font>
      <sz val="14"/>
      <color theme="1" tint="0.14999847407452621"/>
      <name val="Century Gothic"/>
      <family val="2"/>
    </font>
    <font>
      <b/>
      <sz val="12"/>
      <color theme="1" tint="0.14999847407452621"/>
      <name val="Century Gothic"/>
      <family val="2"/>
    </font>
    <font>
      <sz val="26"/>
      <color theme="1" tint="0.14999847407452621"/>
      <name val="Century Gothic"/>
      <family val="2"/>
    </font>
    <font>
      <b/>
      <sz val="14"/>
      <color theme="1" tint="0.14999847407452621"/>
      <name val="Century Gothic"/>
      <family val="2"/>
    </font>
    <font>
      <sz val="14"/>
      <color theme="1" tint="0.14999847407452621"/>
      <name val="Calibri"/>
      <family val="2"/>
      <scheme val="minor"/>
    </font>
    <font>
      <b/>
      <sz val="18"/>
      <color theme="1" tint="0.14999847407452621"/>
      <name val="Century Gothic"/>
      <family val="2"/>
    </font>
    <font>
      <sz val="11"/>
      <color theme="1" tint="0.14999847407452621"/>
      <name val="Calibri"/>
      <family val="2"/>
      <scheme val="minor"/>
    </font>
    <font>
      <b/>
      <sz val="14"/>
      <color theme="1" tint="0.14999847407452621"/>
      <name val="Calibri"/>
      <family val="2"/>
      <scheme val="minor"/>
    </font>
    <font>
      <sz val="18"/>
      <color theme="1" tint="0.14999847407452621"/>
      <name val="Calibri"/>
      <family val="2"/>
      <scheme val="minor"/>
    </font>
    <font>
      <sz val="10"/>
      <color theme="1" tint="0.14999847407452621"/>
      <name val="Century Gothic"/>
      <family val="2"/>
    </font>
    <font>
      <sz val="14"/>
      <color rgb="FFC00000"/>
      <name val="Century Gothic"/>
      <family val="2"/>
    </font>
    <font>
      <sz val="28"/>
      <color rgb="FFFF0000"/>
      <name val="Calibri"/>
      <family val="2"/>
    </font>
    <font>
      <b/>
      <sz val="14"/>
      <color theme="7" tint="0.39997558519241921"/>
      <name val="Century Gothic"/>
      <family val="2"/>
    </font>
    <font>
      <b/>
      <sz val="14"/>
      <color rgb="FFC00000"/>
      <name val="Century Gothic"/>
      <family val="2"/>
    </font>
    <font>
      <b/>
      <sz val="20"/>
      <color rgb="FF00B050"/>
      <name val="Century Gothic"/>
      <family val="2"/>
    </font>
    <font>
      <sz val="20"/>
      <color theme="7" tint="0.39997558519241921"/>
      <name val="Century Gothic"/>
      <family val="2"/>
    </font>
    <font>
      <sz val="20"/>
      <color rgb="FFC00000"/>
      <name val="Century Gothic"/>
      <family val="2"/>
    </font>
    <font>
      <sz val="20"/>
      <color theme="1" tint="0.14999847407452621"/>
      <name val="Century Gothic"/>
      <family val="2"/>
    </font>
    <font>
      <sz val="11"/>
      <color theme="0"/>
      <name val="Calibri"/>
      <family val="2"/>
      <scheme val="minor"/>
    </font>
    <font>
      <sz val="24"/>
      <color theme="1" tint="0.14999847407452621"/>
      <name val="Calibri"/>
      <family val="2"/>
      <scheme val="minor"/>
    </font>
    <font>
      <sz val="16"/>
      <color theme="2" tint="-0.749992370372631"/>
      <name val="Century Gothic"/>
      <family val="2"/>
    </font>
    <font>
      <sz val="11"/>
      <color theme="2" tint="-0.249977111117893"/>
      <name val="Century Gothic"/>
      <family val="2"/>
    </font>
    <font>
      <sz val="14"/>
      <color theme="2" tint="-0.749992370372631"/>
      <name val="Century Gothic"/>
      <family val="2"/>
    </font>
    <font>
      <sz val="1"/>
      <color theme="1"/>
      <name val="Calibri"/>
      <family val="2"/>
      <scheme val="minor"/>
    </font>
    <font>
      <sz val="14"/>
      <color theme="0"/>
      <name val="Calibri"/>
      <family val="2"/>
      <scheme val="minor"/>
    </font>
    <font>
      <sz val="11"/>
      <color theme="0"/>
      <name val="Century Gothic"/>
      <family val="2"/>
    </font>
    <font>
      <sz val="18"/>
      <color theme="1"/>
      <name val="Century Gothic"/>
      <family val="2"/>
    </font>
    <font>
      <b/>
      <sz val="18"/>
      <color theme="1"/>
      <name val="Century Gothic"/>
      <family val="2"/>
    </font>
    <font>
      <b/>
      <sz val="22"/>
      <color theme="1" tint="0.14999847407452621"/>
      <name val="Century Gothic"/>
      <family val="2"/>
    </font>
    <font>
      <b/>
      <sz val="16"/>
      <color theme="1" tint="0.14999847407452621"/>
      <name val="Century Gothic"/>
      <family val="2"/>
    </font>
    <font>
      <b/>
      <sz val="11"/>
      <color theme="1" tint="0.14999847407452621"/>
      <name val="Century Gothic"/>
      <family val="2"/>
    </font>
    <font>
      <b/>
      <sz val="24"/>
      <color theme="0"/>
      <name val="Century Gothic"/>
      <family val="2"/>
    </font>
    <font>
      <sz val="11"/>
      <name val="Century Gothic"/>
      <family val="2"/>
    </font>
    <font>
      <sz val="14"/>
      <color theme="1"/>
      <name val="Century Gothic"/>
      <family val="2"/>
    </font>
    <font>
      <sz val="14"/>
      <color theme="1"/>
      <name val="Calibri"/>
      <family val="2"/>
      <scheme val="minor"/>
    </font>
    <font>
      <b/>
      <sz val="20"/>
      <color theme="1" tint="0.14999847407452621"/>
      <name val="Century Gothic"/>
      <family val="2"/>
    </font>
    <font>
      <b/>
      <sz val="26"/>
      <color theme="1" tint="0.14999847407452621"/>
      <name val="Century Gothic"/>
      <family val="2"/>
    </font>
    <font>
      <sz val="16"/>
      <color rgb="FFC00000"/>
      <name val="Century Gothic"/>
      <family val="2"/>
    </font>
    <font>
      <sz val="12"/>
      <color theme="5" tint="0.79998168889431442"/>
      <name val="Century Gothic"/>
      <family val="2"/>
    </font>
    <font>
      <sz val="16"/>
      <color rgb="FF00B050"/>
      <name val="Century Gothic"/>
      <family val="2"/>
    </font>
    <font>
      <sz val="16"/>
      <color theme="1" tint="0.499984740745262"/>
      <name val="Century Gothic"/>
      <family val="2"/>
    </font>
    <font>
      <sz val="12"/>
      <color theme="6" tint="0.39997558519241921"/>
      <name val="Century Gothic"/>
      <family val="2"/>
    </font>
    <font>
      <sz val="12"/>
      <color theme="9" tint="0.79998168889431442"/>
      <name val="Century Gothic"/>
      <family val="2"/>
    </font>
    <font>
      <sz val="16"/>
      <color theme="9" tint="0.79998168889431442"/>
      <name val="Century Gothic"/>
      <family val="2"/>
    </font>
    <font>
      <sz val="14"/>
      <color theme="9" tint="0.79998168889431442"/>
      <name val="Century Gothic"/>
      <family val="2"/>
    </font>
    <font>
      <b/>
      <sz val="11"/>
      <color theme="1" tint="0.249977111117893"/>
      <name val="Century Gothic"/>
      <family val="2"/>
    </font>
    <font>
      <sz val="16"/>
      <color theme="1"/>
      <name val="Century Gothic"/>
      <family val="2"/>
    </font>
    <font>
      <sz val="10"/>
      <color theme="1" tint="0.14999847407452621"/>
      <name val="Century Gothic"/>
      <family val="2"/>
    </font>
    <font>
      <sz val="34"/>
      <color theme="1" tint="0.14999847407452621"/>
      <name val="Century Gothic"/>
      <family val="2"/>
    </font>
    <font>
      <b/>
      <sz val="34"/>
      <color theme="1" tint="0.14999847407452621"/>
      <name val="Century Gothic"/>
      <family val="2"/>
    </font>
    <font>
      <b/>
      <sz val="36"/>
      <color theme="1" tint="0.14999847407452621"/>
      <name val="Century Gothic"/>
      <family val="2"/>
    </font>
    <font>
      <sz val="26"/>
      <color theme="0" tint="-0.499984740745262"/>
      <name val="Century Gothic"/>
      <family val="2"/>
    </font>
    <font>
      <sz val="10"/>
      <color theme="0" tint="-0.499984740745262"/>
      <name val="Century Gothic"/>
      <family val="2"/>
    </font>
    <font>
      <b/>
      <sz val="14"/>
      <color theme="1" tint="0.14999847407452621"/>
      <name val="Century Gothic"/>
      <family val="2"/>
    </font>
    <font>
      <sz val="14"/>
      <color theme="1" tint="0.14999847407452621"/>
      <name val="Century Gothic"/>
      <family val="2"/>
    </font>
    <font>
      <sz val="10"/>
      <color theme="1" tint="0.14999847407452621"/>
      <name val="Century Gothic"/>
      <family val="2"/>
    </font>
    <font>
      <u/>
      <sz val="11"/>
      <color theme="10"/>
      <name val="Calibri"/>
      <family val="2"/>
      <scheme val="minor"/>
    </font>
    <font>
      <sz val="14"/>
      <color rgb="FFFF0000"/>
      <name val="Century Gothic"/>
      <family val="2"/>
    </font>
    <font>
      <b/>
      <sz val="11"/>
      <color rgb="FFC00000"/>
      <name val="Calibri"/>
      <family val="2"/>
      <scheme val="minor"/>
    </font>
    <font>
      <b/>
      <sz val="10"/>
      <color theme="0"/>
      <name val="Calibri"/>
      <family val="2"/>
      <scheme val="minor"/>
    </font>
    <font>
      <b/>
      <sz val="10"/>
      <color theme="1"/>
      <name val="Calibri"/>
      <family val="2"/>
      <scheme val="minor"/>
    </font>
    <font>
      <sz val="10"/>
      <color theme="1"/>
      <name val="Calibri"/>
      <family val="2"/>
      <scheme val="minor"/>
    </font>
    <font>
      <sz val="10"/>
      <color theme="0"/>
      <name val="Calibri"/>
      <family val="2"/>
      <scheme val="minor"/>
    </font>
    <font>
      <b/>
      <sz val="16"/>
      <color theme="0"/>
      <name val="Century Gothic"/>
      <family val="2"/>
    </font>
    <font>
      <i/>
      <sz val="14"/>
      <color theme="0"/>
      <name val="Century Gothic"/>
      <family val="2"/>
    </font>
    <font>
      <sz val="12"/>
      <name val="Century Gothic"/>
      <family val="2"/>
    </font>
  </fonts>
  <fills count="24">
    <fill>
      <patternFill patternType="none"/>
    </fill>
    <fill>
      <patternFill patternType="gray125"/>
    </fill>
    <fill>
      <patternFill patternType="solid">
        <fgColor theme="0"/>
        <bgColor indexed="64"/>
      </patternFill>
    </fill>
    <fill>
      <patternFill patternType="solid">
        <fgColor rgb="FFC00000"/>
        <bgColor indexed="64"/>
      </patternFill>
    </fill>
    <fill>
      <patternFill patternType="solid">
        <fgColor theme="0" tint="-0.14999847407452621"/>
        <bgColor indexed="64"/>
      </patternFill>
    </fill>
    <fill>
      <patternFill patternType="solid">
        <fgColor theme="0"/>
        <bgColor theme="6" tint="0.59999389629810485"/>
      </patternFill>
    </fill>
    <fill>
      <patternFill patternType="solid">
        <fgColor theme="0"/>
        <bgColor theme="6" tint="0.79998168889431442"/>
      </patternFill>
    </fill>
    <fill>
      <patternFill patternType="solid">
        <fgColor theme="0" tint="-4.9989318521683403E-2"/>
        <bgColor indexed="64"/>
      </patternFill>
    </fill>
    <fill>
      <patternFill patternType="solid">
        <fgColor theme="1"/>
        <bgColor indexed="64"/>
      </patternFill>
    </fill>
    <fill>
      <patternFill patternType="solid">
        <fgColor theme="1" tint="0.249977111117893"/>
        <bgColor indexed="64"/>
      </patternFill>
    </fill>
    <fill>
      <patternFill patternType="solid">
        <fgColor rgb="FF00B050"/>
        <bgColor indexed="64"/>
      </patternFill>
    </fill>
    <fill>
      <patternFill patternType="solid">
        <fgColor theme="0" tint="-0.499984740745262"/>
        <bgColor indexed="64"/>
      </patternFill>
    </fill>
    <fill>
      <patternFill patternType="solid">
        <fgColor theme="1" tint="4.9989318521683403E-2"/>
        <bgColor indexed="64"/>
      </patternFill>
    </fill>
    <fill>
      <patternFill patternType="solid">
        <fgColor theme="2"/>
        <bgColor indexed="64"/>
      </patternFill>
    </fill>
    <fill>
      <patternFill patternType="solid">
        <fgColor theme="5" tint="0.59999389629810485"/>
        <bgColor indexed="64"/>
      </patternFill>
    </fill>
    <fill>
      <patternFill patternType="solid">
        <fgColor rgb="FFF5E1DB"/>
        <bgColor indexed="64"/>
      </patternFill>
    </fill>
    <fill>
      <patternFill patternType="solid">
        <fgColor theme="9" tint="0.79998168889431442"/>
        <bgColor indexed="64"/>
      </patternFill>
    </fill>
    <fill>
      <patternFill patternType="solid">
        <fgColor theme="5" tint="0.79998168889431442"/>
        <bgColor indexed="64"/>
      </patternFill>
    </fill>
    <fill>
      <patternFill patternType="solid">
        <fgColor theme="6" tint="0.39997558519241921"/>
        <bgColor indexed="64"/>
      </patternFill>
    </fill>
    <fill>
      <patternFill patternType="solid">
        <fgColor theme="7" tint="0.39997558519241921"/>
        <bgColor indexed="64"/>
      </patternFill>
    </fill>
    <fill>
      <patternFill patternType="solid">
        <fgColor rgb="FF008080"/>
        <bgColor indexed="64"/>
      </patternFill>
    </fill>
    <fill>
      <patternFill patternType="solid">
        <fgColor theme="7" tint="0.79998168889431442"/>
        <bgColor indexed="64"/>
      </patternFill>
    </fill>
    <fill>
      <patternFill patternType="solid">
        <fgColor theme="2" tint="-0.499984740745262"/>
        <bgColor indexed="64"/>
      </patternFill>
    </fill>
    <fill>
      <patternFill patternType="solid">
        <fgColor theme="1" tint="0.499984740745262"/>
        <bgColor indexed="64"/>
      </patternFill>
    </fill>
  </fills>
  <borders count="27">
    <border>
      <left/>
      <right/>
      <top/>
      <bottom/>
      <diagonal/>
    </border>
    <border>
      <left/>
      <right/>
      <top/>
      <bottom style="thin">
        <color theme="0"/>
      </bottom>
      <diagonal/>
    </border>
    <border>
      <left/>
      <right/>
      <top style="thin">
        <color theme="0"/>
      </top>
      <bottom/>
      <diagonal/>
    </border>
    <border>
      <left/>
      <right style="thin">
        <color theme="0"/>
      </right>
      <top/>
      <bottom/>
      <diagonal/>
    </border>
    <border>
      <left style="medium">
        <color theme="0"/>
      </left>
      <right/>
      <top/>
      <bottom/>
      <diagonal/>
    </border>
    <border>
      <left/>
      <right style="medium">
        <color theme="0"/>
      </right>
      <top/>
      <bottom/>
      <diagonal/>
    </border>
    <border>
      <left/>
      <right/>
      <top/>
      <bottom style="thin">
        <color theme="0" tint="-0.14996795556505021"/>
      </bottom>
      <diagonal/>
    </border>
    <border>
      <left/>
      <right/>
      <top/>
      <bottom style="thin">
        <color theme="0" tint="-0.24994659260841701"/>
      </bottom>
      <diagonal/>
    </border>
    <border>
      <left/>
      <right style="thin">
        <color theme="0"/>
      </right>
      <top style="thin">
        <color theme="0"/>
      </top>
      <bottom/>
      <diagonal/>
    </border>
    <border>
      <left style="thin">
        <color theme="0"/>
      </left>
      <right/>
      <top style="thin">
        <color theme="0"/>
      </top>
      <bottom/>
      <diagonal/>
    </border>
    <border>
      <left style="thin">
        <color theme="0"/>
      </left>
      <right/>
      <top/>
      <bottom style="thin">
        <color theme="0"/>
      </bottom>
      <diagonal/>
    </border>
    <border>
      <left/>
      <right style="thin">
        <color theme="0"/>
      </right>
      <top/>
      <bottom style="thin">
        <color theme="0"/>
      </bottom>
      <diagonal/>
    </border>
    <border>
      <left style="dashed">
        <color theme="2" tint="-0.24994659260841701"/>
      </left>
      <right style="medium">
        <color theme="0"/>
      </right>
      <top/>
      <bottom/>
      <diagonal/>
    </border>
    <border>
      <left style="medium">
        <color theme="0"/>
      </left>
      <right style="thin">
        <color theme="0"/>
      </right>
      <top style="thin">
        <color theme="0" tint="-0.14996795556505021"/>
      </top>
      <bottom style="thin">
        <color theme="0" tint="-0.14996795556505021"/>
      </bottom>
      <diagonal/>
    </border>
    <border>
      <left style="thin">
        <color theme="0"/>
      </left>
      <right style="thin">
        <color theme="0"/>
      </right>
      <top style="thin">
        <color theme="0" tint="-0.14996795556505021"/>
      </top>
      <bottom style="thin">
        <color theme="0" tint="-0.14996795556505021"/>
      </bottom>
      <diagonal/>
    </border>
    <border>
      <left style="thin">
        <color theme="0"/>
      </left>
      <right style="medium">
        <color theme="0"/>
      </right>
      <top/>
      <bottom style="thin">
        <color theme="0" tint="-0.14996795556505021"/>
      </bottom>
      <diagonal/>
    </border>
    <border>
      <left style="thin">
        <color theme="0"/>
      </left>
      <right style="thin">
        <color theme="0"/>
      </right>
      <top/>
      <bottom style="thin">
        <color theme="0" tint="-0.14996795556505021"/>
      </bottom>
      <diagonal/>
    </border>
    <border>
      <left/>
      <right/>
      <top/>
      <bottom style="thin">
        <color theme="0" tint="-0.14999847407452621"/>
      </bottom>
      <diagonal/>
    </border>
    <border>
      <left style="thin">
        <color theme="0"/>
      </left>
      <right/>
      <top/>
      <bottom style="thin">
        <color theme="0" tint="-0.14996795556505021"/>
      </bottom>
      <diagonal/>
    </border>
    <border>
      <left style="thin">
        <color theme="0"/>
      </left>
      <right/>
      <top/>
      <bottom style="thin">
        <color theme="0" tint="-0.14999847407452621"/>
      </bottom>
      <diagonal/>
    </border>
    <border>
      <left/>
      <right style="thin">
        <color theme="0"/>
      </right>
      <top/>
      <bottom style="thin">
        <color theme="0" tint="-0.14996795556505021"/>
      </bottom>
      <diagonal/>
    </border>
    <border>
      <left/>
      <right style="thin">
        <color theme="0"/>
      </right>
      <top style="thin">
        <color theme="0" tint="-0.14996795556505021"/>
      </top>
      <bottom style="thin">
        <color theme="0" tint="-0.14996795556505021"/>
      </bottom>
      <diagonal/>
    </border>
    <border>
      <left/>
      <right/>
      <top/>
      <bottom style="thin">
        <color theme="2" tint="-9.9948118533890809E-2"/>
      </bottom>
      <diagonal/>
    </border>
    <border>
      <left/>
      <right/>
      <top/>
      <bottom style="thin">
        <color indexed="64"/>
      </bottom>
      <diagonal/>
    </border>
    <border>
      <left style="thin">
        <color indexed="64"/>
      </left>
      <right style="thin">
        <color indexed="64"/>
      </right>
      <top style="thin">
        <color indexed="64"/>
      </top>
      <bottom style="thin">
        <color indexed="64"/>
      </bottom>
      <diagonal/>
    </border>
    <border>
      <left style="thin">
        <color theme="0"/>
      </left>
      <right style="thin">
        <color theme="0"/>
      </right>
      <top style="thin">
        <color theme="0"/>
      </top>
      <bottom style="thin">
        <color theme="0"/>
      </bottom>
      <diagonal/>
    </border>
    <border>
      <left style="thin">
        <color theme="0"/>
      </left>
      <right/>
      <top/>
      <bottom/>
      <diagonal/>
    </border>
  </borders>
  <cellStyleXfs count="3">
    <xf numFmtId="0" fontId="0" fillId="0" borderId="0"/>
    <xf numFmtId="9" fontId="1" fillId="0" borderId="0" applyFont="0" applyFill="0" applyBorder="0" applyAlignment="0" applyProtection="0"/>
    <xf numFmtId="0" fontId="81" fillId="0" borderId="0" applyNumberFormat="0" applyFill="0" applyBorder="0" applyAlignment="0" applyProtection="0"/>
  </cellStyleXfs>
  <cellXfs count="326">
    <xf numFmtId="0" fontId="0" fillId="0" borderId="0" xfId="0"/>
    <xf numFmtId="0" fontId="0" fillId="2" borderId="0" xfId="0" applyFill="1"/>
    <xf numFmtId="0" fontId="5" fillId="0" borderId="0" xfId="0" applyFont="1"/>
    <xf numFmtId="0" fontId="12" fillId="0" borderId="0" xfId="0" applyFont="1" applyAlignment="1">
      <alignment vertical="center" wrapText="1"/>
    </xf>
    <xf numFmtId="0" fontId="12" fillId="0" borderId="0" xfId="0" applyFont="1" applyAlignment="1">
      <alignment horizontal="center" vertical="center" wrapText="1"/>
    </xf>
    <xf numFmtId="0" fontId="12" fillId="0" borderId="5" xfId="0" applyFont="1" applyBorder="1" applyAlignment="1">
      <alignment horizontal="center" vertical="center" wrapText="1"/>
    </xf>
    <xf numFmtId="0" fontId="3" fillId="0" borderId="0" xfId="0" applyFont="1" applyAlignment="1">
      <alignment horizontal="center" vertical="center" wrapText="1"/>
    </xf>
    <xf numFmtId="0" fontId="11" fillId="0" borderId="0" xfId="0" applyFont="1" applyAlignment="1">
      <alignment horizontal="center" vertical="center" wrapText="1"/>
    </xf>
    <xf numFmtId="0" fontId="11" fillId="0" borderId="5" xfId="0" applyFont="1" applyBorder="1" applyAlignment="1">
      <alignment horizontal="center" vertical="center" wrapText="1"/>
    </xf>
    <xf numFmtId="0" fontId="2" fillId="2" borderId="0" xfId="0" applyFont="1" applyFill="1"/>
    <xf numFmtId="0" fontId="21" fillId="2" borderId="0" xfId="0" applyFont="1" applyFill="1" applyAlignment="1" applyProtection="1">
      <alignment vertical="center" wrapText="1"/>
      <protection hidden="1"/>
    </xf>
    <xf numFmtId="0" fontId="17" fillId="2" borderId="0" xfId="0" applyFont="1" applyFill="1" applyAlignment="1" applyProtection="1">
      <alignment vertical="center" wrapText="1"/>
      <protection hidden="1"/>
    </xf>
    <xf numFmtId="0" fontId="21" fillId="0" borderId="0" xfId="0" applyFont="1" applyAlignment="1" applyProtection="1">
      <alignment vertical="center" wrapText="1"/>
      <protection hidden="1"/>
    </xf>
    <xf numFmtId="0" fontId="18" fillId="2" borderId="0" xfId="0" applyFont="1" applyFill="1"/>
    <xf numFmtId="0" fontId="9" fillId="2" borderId="0" xfId="0" applyFont="1" applyFill="1" applyAlignment="1">
      <alignment vertical="center" wrapText="1"/>
    </xf>
    <xf numFmtId="0" fontId="3" fillId="2" borderId="0" xfId="0" applyFont="1" applyFill="1"/>
    <xf numFmtId="0" fontId="11" fillId="2" borderId="0" xfId="0" applyFont="1" applyFill="1" applyAlignment="1">
      <alignment horizontal="center" vertical="center" wrapText="1"/>
    </xf>
    <xf numFmtId="0" fontId="4" fillId="2" borderId="0" xfId="0" applyFont="1" applyFill="1"/>
    <xf numFmtId="10" fontId="0" fillId="2" borderId="0" xfId="0" applyNumberFormat="1" applyFill="1"/>
    <xf numFmtId="0" fontId="18" fillId="0" borderId="0" xfId="0" applyFont="1"/>
    <xf numFmtId="0" fontId="17" fillId="0" borderId="0" xfId="0" applyFont="1" applyAlignment="1" applyProtection="1">
      <alignment vertical="center" wrapText="1"/>
      <protection hidden="1"/>
    </xf>
    <xf numFmtId="0" fontId="9" fillId="0" borderId="0" xfId="0" applyFont="1" applyAlignment="1">
      <alignment vertical="center" wrapText="1"/>
    </xf>
    <xf numFmtId="0" fontId="10" fillId="0" borderId="0" xfId="0" applyFont="1" applyAlignment="1">
      <alignment vertical="center" wrapText="1"/>
    </xf>
    <xf numFmtId="0" fontId="2" fillId="0" borderId="0" xfId="0" applyFont="1"/>
    <xf numFmtId="0" fontId="13" fillId="9" borderId="0" xfId="0" applyFont="1" applyFill="1" applyAlignment="1">
      <alignment horizontal="center" vertical="center" wrapText="1"/>
    </xf>
    <xf numFmtId="0" fontId="24" fillId="2" borderId="0" xfId="0" applyFont="1" applyFill="1"/>
    <xf numFmtId="0" fontId="26" fillId="2" borderId="0" xfId="0" applyFont="1" applyFill="1" applyAlignment="1">
      <alignment horizontal="center" vertical="center" wrapText="1"/>
    </xf>
    <xf numFmtId="0" fontId="27" fillId="2" borderId="0" xfId="0" applyFont="1" applyFill="1"/>
    <xf numFmtId="0" fontId="25" fillId="2" borderId="0" xfId="0" applyFont="1" applyFill="1" applyAlignment="1">
      <alignment horizontal="center" wrapText="1"/>
    </xf>
    <xf numFmtId="0" fontId="28" fillId="2" borderId="0" xfId="0" applyFont="1" applyFill="1" applyAlignment="1">
      <alignment horizontal="center" wrapText="1"/>
    </xf>
    <xf numFmtId="0" fontId="25" fillId="2" borderId="0" xfId="0" applyFont="1" applyFill="1" applyAlignment="1">
      <alignment wrapText="1"/>
    </xf>
    <xf numFmtId="0" fontId="25" fillId="2" borderId="0" xfId="0" applyFont="1" applyFill="1"/>
    <xf numFmtId="0" fontId="28" fillId="2" borderId="0" xfId="0" applyFont="1" applyFill="1" applyAlignment="1">
      <alignment horizontal="center" vertical="center" wrapText="1"/>
    </xf>
    <xf numFmtId="0" fontId="31" fillId="2" borderId="0" xfId="0" applyFont="1" applyFill="1"/>
    <xf numFmtId="0" fontId="32" fillId="2" borderId="0" xfId="0" applyFont="1" applyFill="1"/>
    <xf numFmtId="0" fontId="29" fillId="2" borderId="0" xfId="0" applyFont="1" applyFill="1"/>
    <xf numFmtId="0" fontId="28" fillId="2" borderId="0" xfId="0" applyFont="1" applyFill="1"/>
    <xf numFmtId="0" fontId="25" fillId="2" borderId="0" xfId="0" applyFont="1" applyFill="1" applyAlignment="1">
      <alignment vertical="center"/>
    </xf>
    <xf numFmtId="0" fontId="29" fillId="7" borderId="0" xfId="0" applyFont="1" applyFill="1" applyAlignment="1">
      <alignment horizontal="center" vertical="center"/>
    </xf>
    <xf numFmtId="164" fontId="25" fillId="7" borderId="0" xfId="1" applyNumberFormat="1" applyFont="1" applyFill="1" applyAlignment="1">
      <alignment horizontal="center" vertical="center"/>
    </xf>
    <xf numFmtId="0" fontId="33" fillId="7" borderId="0" xfId="0" applyFont="1" applyFill="1" applyAlignment="1">
      <alignment horizontal="center" vertical="center"/>
    </xf>
    <xf numFmtId="164" fontId="25" fillId="7" borderId="0" xfId="1" applyNumberFormat="1" applyFont="1" applyFill="1" applyAlignment="1"/>
    <xf numFmtId="0" fontId="25" fillId="13" borderId="0" xfId="0" applyFont="1" applyFill="1" applyAlignment="1">
      <alignment horizontal="right" vertical="center"/>
    </xf>
    <xf numFmtId="0" fontId="21" fillId="7" borderId="0" xfId="0" applyFont="1" applyFill="1" applyAlignment="1">
      <alignment horizontal="center" vertical="center"/>
    </xf>
    <xf numFmtId="0" fontId="25" fillId="2" borderId="0" xfId="0" applyFont="1" applyFill="1" applyAlignment="1">
      <alignment horizontal="left" wrapText="1"/>
    </xf>
    <xf numFmtId="0" fontId="34" fillId="7" borderId="0" xfId="0" applyFont="1" applyFill="1" applyAlignment="1">
      <alignment horizontal="left" vertical="center" wrapText="1"/>
    </xf>
    <xf numFmtId="0" fontId="28" fillId="15" borderId="0" xfId="0" applyFont="1" applyFill="1" applyAlignment="1">
      <alignment horizontal="center" vertical="center" wrapText="1"/>
    </xf>
    <xf numFmtId="164" fontId="25" fillId="15" borderId="0" xfId="0" applyNumberFormat="1" applyFont="1" applyFill="1" applyAlignment="1">
      <alignment horizontal="center" vertical="center" wrapText="1"/>
    </xf>
    <xf numFmtId="0" fontId="29" fillId="15" borderId="0" xfId="0" applyFont="1" applyFill="1" applyAlignment="1">
      <alignment horizontal="center" vertical="center"/>
    </xf>
    <xf numFmtId="0" fontId="25" fillId="15" borderId="0" xfId="0" applyFont="1" applyFill="1" applyAlignment="1">
      <alignment vertical="center" wrapText="1"/>
    </xf>
    <xf numFmtId="0" fontId="28" fillId="16" borderId="0" xfId="0" applyFont="1" applyFill="1" applyAlignment="1">
      <alignment horizontal="center" vertical="center" wrapText="1"/>
    </xf>
    <xf numFmtId="164" fontId="25" fillId="16" borderId="0" xfId="1" applyNumberFormat="1" applyFont="1" applyFill="1" applyAlignment="1">
      <alignment horizontal="center" vertical="center"/>
    </xf>
    <xf numFmtId="0" fontId="25" fillId="16" borderId="0" xfId="0" applyFont="1" applyFill="1" applyAlignment="1">
      <alignment horizontal="center" vertical="center" wrapText="1"/>
    </xf>
    <xf numFmtId="0" fontId="25" fillId="16" borderId="0" xfId="0" applyFont="1" applyFill="1" applyAlignment="1">
      <alignment horizontal="left" vertical="center" wrapText="1"/>
    </xf>
    <xf numFmtId="0" fontId="13" fillId="3" borderId="4" xfId="0" applyFont="1" applyFill="1" applyBorder="1" applyAlignment="1">
      <alignment horizontal="center" vertical="center" wrapText="1"/>
    </xf>
    <xf numFmtId="0" fontId="13" fillId="12" borderId="5" xfId="0" applyFont="1" applyFill="1" applyBorder="1" applyAlignment="1">
      <alignment horizontal="center" vertical="center" wrapText="1"/>
    </xf>
    <xf numFmtId="0" fontId="33" fillId="7" borderId="4" xfId="0" applyFont="1" applyFill="1" applyBorder="1" applyAlignment="1">
      <alignment horizontal="center" vertical="center"/>
    </xf>
    <xf numFmtId="0" fontId="21" fillId="7" borderId="4" xfId="0" applyFont="1" applyFill="1" applyBorder="1" applyAlignment="1">
      <alignment horizontal="center" vertical="center"/>
    </xf>
    <xf numFmtId="0" fontId="34" fillId="7" borderId="4" xfId="0" applyFont="1" applyFill="1" applyBorder="1" applyAlignment="1">
      <alignment horizontal="left" vertical="center" wrapText="1"/>
    </xf>
    <xf numFmtId="0" fontId="24" fillId="2" borderId="4" xfId="0" applyFont="1" applyFill="1" applyBorder="1"/>
    <xf numFmtId="0" fontId="24" fillId="2" borderId="12" xfId="0" applyFont="1" applyFill="1" applyBorder="1"/>
    <xf numFmtId="0" fontId="20" fillId="2" borderId="7" xfId="0" applyFont="1" applyFill="1" applyBorder="1" applyAlignment="1" applyProtection="1">
      <alignment vertical="center" wrapText="1"/>
      <protection hidden="1"/>
    </xf>
    <xf numFmtId="0" fontId="30" fillId="2" borderId="0" xfId="0" applyFont="1" applyFill="1" applyAlignment="1" applyProtection="1">
      <alignment vertical="center" wrapText="1"/>
      <protection hidden="1"/>
    </xf>
    <xf numFmtId="0" fontId="25" fillId="2" borderId="0" xfId="0" applyFont="1" applyFill="1" applyAlignment="1" applyProtection="1">
      <alignment vertical="center" wrapText="1"/>
      <protection hidden="1"/>
    </xf>
    <xf numFmtId="0" fontId="13" fillId="3" borderId="0" xfId="0" applyFont="1" applyFill="1" applyAlignment="1">
      <alignment horizontal="center" vertical="center" wrapText="1"/>
    </xf>
    <xf numFmtId="0" fontId="23" fillId="16" borderId="0" xfId="0" applyFont="1" applyFill="1" applyAlignment="1">
      <alignment horizontal="left" vertical="center" wrapText="1"/>
    </xf>
    <xf numFmtId="0" fontId="36" fillId="2" borderId="0" xfId="0" applyFont="1" applyFill="1" applyAlignment="1">
      <alignment horizontal="center" wrapText="1"/>
    </xf>
    <xf numFmtId="0" fontId="21" fillId="15" borderId="0" xfId="0" applyFont="1" applyFill="1" applyAlignment="1">
      <alignment horizontal="center" vertical="center" wrapText="1"/>
    </xf>
    <xf numFmtId="0" fontId="2" fillId="2" borderId="4" xfId="0" applyFont="1" applyFill="1" applyBorder="1"/>
    <xf numFmtId="0" fontId="2" fillId="2" borderId="5" xfId="0" applyFont="1" applyFill="1" applyBorder="1"/>
    <xf numFmtId="0" fontId="4" fillId="6" borderId="14" xfId="0" applyFont="1" applyFill="1" applyBorder="1" applyAlignment="1" applyProtection="1">
      <alignment horizontal="left" vertical="center" wrapText="1" indent="1"/>
      <protection hidden="1"/>
    </xf>
    <xf numFmtId="164" fontId="4" fillId="6" borderId="14" xfId="1" applyNumberFormat="1" applyFont="1" applyFill="1" applyBorder="1" applyAlignment="1" applyProtection="1">
      <alignment horizontal="center" vertical="center" wrapText="1"/>
      <protection hidden="1"/>
    </xf>
    <xf numFmtId="0" fontId="7" fillId="5" borderId="14" xfId="0" applyFont="1" applyFill="1" applyBorder="1" applyAlignment="1" applyProtection="1">
      <alignment horizontal="left" vertical="center" wrapText="1" indent="1"/>
      <protection hidden="1"/>
    </xf>
    <xf numFmtId="164" fontId="7" fillId="5" borderId="14" xfId="1" applyNumberFormat="1" applyFont="1" applyFill="1" applyBorder="1" applyAlignment="1" applyProtection="1">
      <alignment horizontal="center" vertical="center" wrapText="1"/>
      <protection hidden="1"/>
    </xf>
    <xf numFmtId="0" fontId="44" fillId="16" borderId="0" xfId="0" applyFont="1" applyFill="1" applyAlignment="1">
      <alignment horizontal="center" vertical="center"/>
    </xf>
    <xf numFmtId="0" fontId="4" fillId="6" borderId="6" xfId="1" applyNumberFormat="1" applyFont="1" applyFill="1" applyBorder="1" applyAlignment="1" applyProtection="1">
      <alignment horizontal="center" vertical="center" wrapText="1"/>
      <protection hidden="1"/>
    </xf>
    <xf numFmtId="164" fontId="4" fillId="6" borderId="15" xfId="1" applyNumberFormat="1" applyFont="1" applyFill="1" applyBorder="1" applyAlignment="1" applyProtection="1">
      <alignment horizontal="center" vertical="center" wrapText="1"/>
      <protection hidden="1"/>
    </xf>
    <xf numFmtId="164" fontId="4" fillId="6" borderId="6" xfId="1" applyNumberFormat="1" applyFont="1" applyFill="1" applyBorder="1" applyAlignment="1" applyProtection="1">
      <alignment horizontal="center" vertical="center" wrapText="1"/>
      <protection hidden="1"/>
    </xf>
    <xf numFmtId="1" fontId="4" fillId="6" borderId="6" xfId="1" applyNumberFormat="1" applyFont="1" applyFill="1" applyBorder="1" applyAlignment="1" applyProtection="1">
      <alignment horizontal="center" vertical="center" wrapText="1"/>
      <protection hidden="1"/>
    </xf>
    <xf numFmtId="0" fontId="19" fillId="2" borderId="0" xfId="0" applyFont="1" applyFill="1" applyAlignment="1" applyProtection="1">
      <alignment wrapText="1"/>
      <protection hidden="1"/>
    </xf>
    <xf numFmtId="0" fontId="20" fillId="2" borderId="6" xfId="0" applyFont="1" applyFill="1" applyBorder="1" applyAlignment="1" applyProtection="1">
      <alignment vertical="top" wrapText="1"/>
      <protection hidden="1"/>
    </xf>
    <xf numFmtId="0" fontId="16" fillId="8" borderId="0" xfId="0" applyFont="1" applyFill="1" applyAlignment="1" applyProtection="1">
      <alignment horizontal="center" vertical="center"/>
      <protection hidden="1"/>
    </xf>
    <xf numFmtId="1" fontId="16" fillId="10" borderId="9" xfId="1" applyNumberFormat="1" applyFont="1" applyFill="1" applyBorder="1" applyAlignment="1" applyProtection="1">
      <alignment horizontal="center" vertical="center"/>
      <protection hidden="1"/>
    </xf>
    <xf numFmtId="164" fontId="16" fillId="11" borderId="0" xfId="1" applyNumberFormat="1" applyFont="1" applyFill="1" applyBorder="1" applyAlignment="1" applyProtection="1">
      <alignment horizontal="center" vertical="center"/>
      <protection hidden="1"/>
    </xf>
    <xf numFmtId="1" fontId="16" fillId="11" borderId="0" xfId="1" applyNumberFormat="1" applyFont="1" applyFill="1" applyAlignment="1" applyProtection="1">
      <alignment horizontal="center" vertical="center"/>
      <protection hidden="1"/>
    </xf>
    <xf numFmtId="1" fontId="16" fillId="10" borderId="10" xfId="1" applyNumberFormat="1" applyFont="1" applyFill="1" applyBorder="1" applyAlignment="1" applyProtection="1">
      <alignment horizontal="center" vertical="center"/>
      <protection hidden="1"/>
    </xf>
    <xf numFmtId="0" fontId="46" fillId="2" borderId="0" xfId="0" applyFont="1" applyFill="1"/>
    <xf numFmtId="164" fontId="4" fillId="6" borderId="18" xfId="1" applyNumberFormat="1" applyFont="1" applyFill="1" applyBorder="1" applyAlignment="1" applyProtection="1">
      <alignment horizontal="center" vertical="center" wrapText="1"/>
      <protection hidden="1"/>
    </xf>
    <xf numFmtId="0" fontId="15" fillId="17" borderId="0" xfId="0" applyFont="1" applyFill="1" applyAlignment="1" applyProtection="1">
      <alignment horizontal="center" vertical="center" wrapText="1"/>
      <protection hidden="1"/>
    </xf>
    <xf numFmtId="0" fontId="15" fillId="16" borderId="0" xfId="0" applyFont="1" applyFill="1" applyAlignment="1" applyProtection="1">
      <alignment horizontal="center" vertical="center" wrapText="1"/>
      <protection hidden="1"/>
    </xf>
    <xf numFmtId="0" fontId="43" fillId="0" borderId="0" xfId="0" applyFont="1"/>
    <xf numFmtId="165" fontId="25" fillId="16" borderId="0" xfId="0" applyNumberFormat="1" applyFont="1" applyFill="1" applyAlignment="1">
      <alignment horizontal="left" vertical="center" wrapText="1"/>
    </xf>
    <xf numFmtId="0" fontId="49" fillId="2" borderId="0" xfId="0" applyFont="1" applyFill="1"/>
    <xf numFmtId="0" fontId="48" fillId="0" borderId="17" xfId="0" applyFont="1" applyBorder="1"/>
    <xf numFmtId="0" fontId="48" fillId="0" borderId="19" xfId="0" applyFont="1" applyBorder="1"/>
    <xf numFmtId="164" fontId="0" fillId="0" borderId="0" xfId="1" applyNumberFormat="1" applyFont="1"/>
    <xf numFmtId="9" fontId="0" fillId="0" borderId="0" xfId="0" applyNumberFormat="1"/>
    <xf numFmtId="164" fontId="0" fillId="0" borderId="0" xfId="0" applyNumberFormat="1"/>
    <xf numFmtId="1" fontId="0" fillId="0" borderId="0" xfId="1" applyNumberFormat="1" applyFont="1"/>
    <xf numFmtId="2" fontId="7" fillId="2" borderId="13" xfId="0" applyNumberFormat="1" applyFont="1" applyFill="1" applyBorder="1" applyAlignment="1">
      <alignment horizontal="center" vertical="center"/>
    </xf>
    <xf numFmtId="0" fontId="28" fillId="4" borderId="0" xfId="0" applyFont="1" applyFill="1" applyAlignment="1">
      <alignment horizontal="center" vertical="center" wrapText="1"/>
    </xf>
    <xf numFmtId="0" fontId="50" fillId="2" borderId="12" xfId="0" applyFont="1" applyFill="1" applyBorder="1"/>
    <xf numFmtId="0" fontId="29" fillId="0" borderId="17" xfId="0" applyFont="1" applyBorder="1" applyAlignment="1">
      <alignment horizontal="center" vertical="center"/>
    </xf>
    <xf numFmtId="0" fontId="4" fillId="6" borderId="16" xfId="1" applyNumberFormat="1" applyFont="1" applyFill="1" applyBorder="1" applyAlignment="1" applyProtection="1">
      <alignment horizontal="center" vertical="center" wrapText="1"/>
      <protection hidden="1"/>
    </xf>
    <xf numFmtId="9" fontId="0" fillId="0" borderId="0" xfId="1" applyFont="1"/>
    <xf numFmtId="0" fontId="51" fillId="0" borderId="0" xfId="0" applyFont="1" applyAlignment="1">
      <alignment wrapText="1"/>
    </xf>
    <xf numFmtId="0" fontId="51" fillId="0" borderId="0" xfId="0" applyFont="1"/>
    <xf numFmtId="0" fontId="53" fillId="2" borderId="0" xfId="0" applyFont="1" applyFill="1" applyAlignment="1" applyProtection="1">
      <alignment vertical="center" wrapText="1"/>
      <protection hidden="1"/>
    </xf>
    <xf numFmtId="0" fontId="53" fillId="2" borderId="6" xfId="0" applyFont="1" applyFill="1" applyBorder="1" applyAlignment="1" applyProtection="1">
      <alignment horizontal="left" vertical="center" wrapText="1" indent="14"/>
      <protection hidden="1"/>
    </xf>
    <xf numFmtId="0" fontId="55" fillId="2" borderId="0" xfId="0" applyFont="1" applyFill="1" applyAlignment="1" applyProtection="1">
      <alignment horizontal="right" wrapText="1"/>
      <protection hidden="1"/>
    </xf>
    <xf numFmtId="0" fontId="54" fillId="16" borderId="0" xfId="0" applyFont="1" applyFill="1" applyAlignment="1">
      <alignment horizontal="center" vertical="center" wrapText="1"/>
    </xf>
    <xf numFmtId="0" fontId="0" fillId="0" borderId="0" xfId="0" applyAlignment="1">
      <alignment horizontal="left" vertical="center"/>
    </xf>
    <xf numFmtId="0" fontId="51" fillId="0" borderId="0" xfId="0" applyFont="1" applyAlignment="1">
      <alignment horizontal="left" vertical="center" wrapText="1"/>
    </xf>
    <xf numFmtId="0" fontId="0" fillId="7" borderId="0" xfId="0" applyFill="1"/>
    <xf numFmtId="0" fontId="57" fillId="5" borderId="14" xfId="0" applyFont="1" applyFill="1" applyBorder="1" applyAlignment="1" applyProtection="1">
      <alignment horizontal="left" vertical="center" wrapText="1" indent="1"/>
      <protection hidden="1"/>
    </xf>
    <xf numFmtId="2" fontId="8" fillId="2" borderId="13" xfId="0" applyNumberFormat="1" applyFont="1" applyFill="1" applyBorder="1" applyAlignment="1">
      <alignment horizontal="center" vertical="center"/>
    </xf>
    <xf numFmtId="0" fontId="8" fillId="5" borderId="14" xfId="0" applyFont="1" applyFill="1" applyBorder="1" applyAlignment="1" applyProtection="1">
      <alignment horizontal="left" vertical="center" wrapText="1" indent="1"/>
      <protection hidden="1"/>
    </xf>
    <xf numFmtId="164" fontId="58" fillId="6" borderId="14" xfId="1" applyNumberFormat="1" applyFont="1" applyFill="1" applyBorder="1" applyAlignment="1" applyProtection="1">
      <alignment horizontal="center" vertical="center" wrapText="1"/>
      <protection hidden="1"/>
    </xf>
    <xf numFmtId="0" fontId="58" fillId="6" borderId="6" xfId="1" applyNumberFormat="1" applyFont="1" applyFill="1" applyBorder="1" applyAlignment="1" applyProtection="1">
      <alignment horizontal="center" vertical="center" wrapText="1"/>
      <protection hidden="1"/>
    </xf>
    <xf numFmtId="164" fontId="58" fillId="6" borderId="18" xfId="1" applyNumberFormat="1" applyFont="1" applyFill="1" applyBorder="1" applyAlignment="1" applyProtection="1">
      <alignment horizontal="center" vertical="center" wrapText="1"/>
      <protection hidden="1"/>
    </xf>
    <xf numFmtId="164" fontId="58" fillId="6" borderId="15" xfId="1" applyNumberFormat="1" applyFont="1" applyFill="1" applyBorder="1" applyAlignment="1" applyProtection="1">
      <alignment horizontal="center" vertical="center" wrapText="1"/>
      <protection hidden="1"/>
    </xf>
    <xf numFmtId="164" fontId="58" fillId="6" borderId="6" xfId="1" applyNumberFormat="1" applyFont="1" applyFill="1" applyBorder="1" applyAlignment="1" applyProtection="1">
      <alignment horizontal="center" vertical="center" wrapText="1"/>
      <protection hidden="1"/>
    </xf>
    <xf numFmtId="0" fontId="58" fillId="6" borderId="16" xfId="1" applyNumberFormat="1" applyFont="1" applyFill="1" applyBorder="1" applyAlignment="1" applyProtection="1">
      <alignment horizontal="center" vertical="center" wrapText="1"/>
      <protection hidden="1"/>
    </xf>
    <xf numFmtId="1" fontId="58" fillId="6" borderId="6" xfId="1" applyNumberFormat="1" applyFont="1" applyFill="1" applyBorder="1" applyAlignment="1" applyProtection="1">
      <alignment horizontal="center" vertical="center" wrapText="1"/>
      <protection hidden="1"/>
    </xf>
    <xf numFmtId="0" fontId="8" fillId="2" borderId="13" xfId="0" applyFont="1" applyFill="1" applyBorder="1" applyAlignment="1">
      <alignment horizontal="center" vertical="center"/>
    </xf>
    <xf numFmtId="164" fontId="8" fillId="5" borderId="14" xfId="1" applyNumberFormat="1" applyFont="1" applyFill="1" applyBorder="1" applyAlignment="1" applyProtection="1">
      <alignment horizontal="center" vertical="center" wrapText="1"/>
      <protection hidden="1"/>
    </xf>
    <xf numFmtId="0" fontId="58" fillId="6" borderId="14" xfId="0" applyFont="1" applyFill="1" applyBorder="1" applyAlignment="1" applyProtection="1">
      <alignment horizontal="left" vertical="center" wrapText="1" indent="1"/>
      <protection hidden="1"/>
    </xf>
    <xf numFmtId="164" fontId="25" fillId="7" borderId="0" xfId="1" applyNumberFormat="1" applyFont="1" applyFill="1"/>
    <xf numFmtId="0" fontId="44" fillId="0" borderId="20" xfId="0" applyFont="1" applyBorder="1" applyAlignment="1">
      <alignment horizontal="center" vertical="center"/>
    </xf>
    <xf numFmtId="0" fontId="44" fillId="0" borderId="21" xfId="0" applyFont="1" applyBorder="1" applyAlignment="1">
      <alignment horizontal="center" vertical="center"/>
    </xf>
    <xf numFmtId="0" fontId="25" fillId="2" borderId="6" xfId="0" applyFont="1" applyFill="1" applyBorder="1" applyAlignment="1">
      <alignment horizontal="left" wrapText="1"/>
    </xf>
    <xf numFmtId="0" fontId="7" fillId="8" borderId="0" xfId="0" applyFont="1" applyFill="1" applyAlignment="1" applyProtection="1">
      <alignment horizontal="center" vertical="center" wrapText="1"/>
      <protection hidden="1"/>
    </xf>
    <xf numFmtId="0" fontId="62" fillId="3" borderId="0" xfId="0" applyFont="1" applyFill="1" applyAlignment="1" applyProtection="1">
      <alignment horizontal="center" vertical="center" wrapText="1"/>
      <protection hidden="1"/>
    </xf>
    <xf numFmtId="0" fontId="63" fillId="17" borderId="0" xfId="0" applyFont="1" applyFill="1" applyAlignment="1" applyProtection="1">
      <alignment horizontal="center" vertical="center" wrapText="1"/>
      <protection hidden="1"/>
    </xf>
    <xf numFmtId="0" fontId="64" fillId="10" borderId="0" xfId="0" applyFont="1" applyFill="1" applyAlignment="1" applyProtection="1">
      <alignment horizontal="center" vertical="center" wrapText="1"/>
      <protection hidden="1"/>
    </xf>
    <xf numFmtId="0" fontId="65" fillId="11" borderId="0" xfId="0" applyFont="1" applyFill="1" applyAlignment="1" applyProtection="1">
      <alignment horizontal="center" vertical="center" wrapText="1"/>
      <protection hidden="1"/>
    </xf>
    <xf numFmtId="0" fontId="66" fillId="18" borderId="0" xfId="0" applyFont="1" applyFill="1" applyAlignment="1" applyProtection="1">
      <alignment horizontal="center" vertical="center" wrapText="1"/>
      <protection hidden="1"/>
    </xf>
    <xf numFmtId="2" fontId="57" fillId="2" borderId="13" xfId="0" applyNumberFormat="1" applyFont="1" applyFill="1" applyBorder="1" applyAlignment="1">
      <alignment horizontal="center" vertical="center"/>
    </xf>
    <xf numFmtId="0" fontId="20" fillId="2" borderId="22" xfId="0" applyFont="1" applyFill="1" applyBorder="1" applyAlignment="1" applyProtection="1">
      <alignment vertical="top" wrapText="1"/>
      <protection hidden="1"/>
    </xf>
    <xf numFmtId="0" fontId="51" fillId="2" borderId="0" xfId="0" applyFont="1" applyFill="1"/>
    <xf numFmtId="0" fontId="52" fillId="2" borderId="0" xfId="0" applyFont="1" applyFill="1" applyAlignment="1">
      <alignment horizontal="right" vertical="center"/>
    </xf>
    <xf numFmtId="0" fontId="51" fillId="2" borderId="0" xfId="0" applyFont="1" applyFill="1" applyAlignment="1">
      <alignment vertical="center"/>
    </xf>
    <xf numFmtId="0" fontId="52" fillId="2" borderId="0" xfId="0" applyFont="1" applyFill="1" applyAlignment="1">
      <alignment horizontal="right" vertical="center" wrapText="1"/>
    </xf>
    <xf numFmtId="0" fontId="51" fillId="2" borderId="0" xfId="0" applyFont="1" applyFill="1" applyAlignment="1">
      <alignment horizontal="left" vertical="center"/>
    </xf>
    <xf numFmtId="0" fontId="0" fillId="2" borderId="0" xfId="0" applyFill="1" applyAlignment="1">
      <alignment horizontal="left" vertical="center"/>
    </xf>
    <xf numFmtId="0" fontId="51" fillId="2" borderId="0" xfId="0" applyFont="1" applyFill="1" applyAlignment="1">
      <alignment horizontal="left" vertical="center" wrapText="1"/>
    </xf>
    <xf numFmtId="0" fontId="51" fillId="2" borderId="0" xfId="0" applyFont="1" applyFill="1" applyAlignment="1">
      <alignment wrapText="1"/>
    </xf>
    <xf numFmtId="0" fontId="51" fillId="0" borderId="0" xfId="0" applyFont="1" applyAlignment="1">
      <alignment vertical="center" wrapText="1"/>
    </xf>
    <xf numFmtId="0" fontId="51" fillId="2" borderId="0" xfId="0" applyFont="1" applyFill="1" applyAlignment="1">
      <alignment vertical="center" wrapText="1"/>
    </xf>
    <xf numFmtId="0" fontId="4" fillId="4" borderId="0" xfId="0" applyFont="1" applyFill="1" applyAlignment="1">
      <alignment vertical="center" wrapText="1"/>
    </xf>
    <xf numFmtId="0" fontId="67" fillId="16" borderId="0" xfId="0" applyFont="1" applyFill="1" applyAlignment="1" applyProtection="1">
      <alignment horizontal="center" vertical="center" wrapText="1"/>
      <protection hidden="1"/>
    </xf>
    <xf numFmtId="0" fontId="68" fillId="16" borderId="0" xfId="0" applyFont="1" applyFill="1" applyAlignment="1" applyProtection="1">
      <alignment horizontal="center" vertical="center" wrapText="1"/>
      <protection hidden="1"/>
    </xf>
    <xf numFmtId="166" fontId="69" fillId="16" borderId="0" xfId="0" applyNumberFormat="1" applyFont="1" applyFill="1" applyAlignment="1" applyProtection="1">
      <alignment horizontal="center" vertical="center" wrapText="1"/>
      <protection hidden="1"/>
    </xf>
    <xf numFmtId="0" fontId="29" fillId="2" borderId="17" xfId="0" applyFont="1" applyFill="1" applyBorder="1" applyAlignment="1">
      <alignment horizontal="center" vertical="center"/>
    </xf>
    <xf numFmtId="0" fontId="59" fillId="2" borderId="0" xfId="0" applyFont="1" applyFill="1"/>
    <xf numFmtId="0" fontId="29" fillId="2" borderId="20" xfId="0" applyFont="1" applyFill="1" applyBorder="1" applyAlignment="1">
      <alignment horizontal="center" vertical="center"/>
    </xf>
    <xf numFmtId="0" fontId="59" fillId="2" borderId="19" xfId="0" applyFont="1" applyFill="1" applyBorder="1"/>
    <xf numFmtId="0" fontId="29" fillId="2" borderId="21" xfId="0" applyFont="1" applyFill="1" applyBorder="1" applyAlignment="1">
      <alignment horizontal="center" vertical="center"/>
    </xf>
    <xf numFmtId="0" fontId="43" fillId="2" borderId="0" xfId="0" applyFont="1" applyFill="1"/>
    <xf numFmtId="0" fontId="60" fillId="2" borderId="0" xfId="0" applyFont="1" applyFill="1" applyAlignment="1" applyProtection="1">
      <alignment wrapText="1"/>
      <protection hidden="1"/>
    </xf>
    <xf numFmtId="0" fontId="21" fillId="2" borderId="6" xfId="0" applyFont="1" applyFill="1" applyBorder="1" applyAlignment="1" applyProtection="1">
      <alignment vertical="top"/>
      <protection hidden="1"/>
    </xf>
    <xf numFmtId="0" fontId="61" fillId="2" borderId="6" xfId="0" applyFont="1" applyFill="1" applyBorder="1" applyAlignment="1" applyProtection="1">
      <alignment horizontal="right" vertical="center"/>
      <protection hidden="1"/>
    </xf>
    <xf numFmtId="0" fontId="28" fillId="2" borderId="22" xfId="0" applyFont="1" applyFill="1" applyBorder="1" applyAlignment="1" applyProtection="1">
      <alignment horizontal="right" vertical="center" wrapText="1"/>
      <protection hidden="1"/>
    </xf>
    <xf numFmtId="0" fontId="25" fillId="2" borderId="6" xfId="0" applyFont="1" applyFill="1" applyBorder="1" applyAlignment="1" applyProtection="1">
      <alignment vertical="center" wrapText="1"/>
      <protection hidden="1"/>
    </xf>
    <xf numFmtId="0" fontId="70" fillId="2" borderId="0" xfId="0" applyFont="1" applyFill="1"/>
    <xf numFmtId="0" fontId="44" fillId="2" borderId="20" xfId="0" applyFont="1" applyFill="1" applyBorder="1" applyAlignment="1">
      <alignment horizontal="center" vertical="center"/>
    </xf>
    <xf numFmtId="0" fontId="48" fillId="2" borderId="19" xfId="0" applyFont="1" applyFill="1" applyBorder="1"/>
    <xf numFmtId="0" fontId="48" fillId="2" borderId="17" xfId="0" applyFont="1" applyFill="1" applyBorder="1"/>
    <xf numFmtId="0" fontId="44" fillId="2" borderId="21" xfId="0" applyFont="1" applyFill="1" applyBorder="1" applyAlignment="1">
      <alignment horizontal="center" vertical="center"/>
    </xf>
    <xf numFmtId="0" fontId="28" fillId="4" borderId="4" xfId="0" applyFont="1" applyFill="1" applyBorder="1" applyAlignment="1">
      <alignment horizontal="center" vertical="center" wrapText="1"/>
    </xf>
    <xf numFmtId="0" fontId="28" fillId="4" borderId="5" xfId="0" applyFont="1" applyFill="1" applyBorder="1" applyAlignment="1">
      <alignment horizontal="center" vertical="center" wrapText="1"/>
    </xf>
    <xf numFmtId="10" fontId="0" fillId="0" borderId="0" xfId="1" applyNumberFormat="1" applyFont="1"/>
    <xf numFmtId="0" fontId="71" fillId="6" borderId="14" xfId="0" applyFont="1" applyFill="1" applyBorder="1" applyAlignment="1" applyProtection="1">
      <alignment horizontal="left" vertical="center" wrapText="1" indent="1"/>
      <protection hidden="1"/>
    </xf>
    <xf numFmtId="0" fontId="72" fillId="7" borderId="0" xfId="0" applyFont="1" applyFill="1" applyAlignment="1">
      <alignment horizontal="left" vertical="center" wrapText="1"/>
    </xf>
    <xf numFmtId="0" fontId="54" fillId="2" borderId="0" xfId="0" applyFont="1" applyFill="1" applyProtection="1">
      <protection hidden="1"/>
    </xf>
    <xf numFmtId="0" fontId="53" fillId="2" borderId="0" xfId="0" applyFont="1" applyFill="1" applyAlignment="1" applyProtection="1">
      <alignment horizontal="left" vertical="center" wrapText="1" indent="14"/>
      <protection hidden="1"/>
    </xf>
    <xf numFmtId="9" fontId="0" fillId="2" borderId="0" xfId="0" applyNumberFormat="1" applyFill="1"/>
    <xf numFmtId="9" fontId="0" fillId="2" borderId="0" xfId="1" applyFont="1" applyFill="1"/>
    <xf numFmtId="164" fontId="4" fillId="6" borderId="14" xfId="1" applyNumberFormat="1" applyFont="1" applyFill="1" applyBorder="1" applyAlignment="1" applyProtection="1">
      <alignment horizontal="left" vertical="center" wrapText="1"/>
      <protection hidden="1"/>
    </xf>
    <xf numFmtId="0" fontId="24" fillId="2" borderId="0" xfId="0" applyFont="1" applyFill="1" applyAlignment="1">
      <alignment horizontal="center"/>
    </xf>
    <xf numFmtId="0" fontId="24" fillId="2" borderId="4" xfId="0" applyFont="1" applyFill="1" applyBorder="1" applyAlignment="1">
      <alignment horizontal="right"/>
    </xf>
    <xf numFmtId="0" fontId="24" fillId="2" borderId="0" xfId="0" applyFont="1" applyFill="1" applyAlignment="1">
      <alignment horizontal="left"/>
    </xf>
    <xf numFmtId="9" fontId="24" fillId="2" borderId="0" xfId="1" applyFont="1" applyFill="1" applyAlignment="1">
      <alignment horizontal="left"/>
    </xf>
    <xf numFmtId="0" fontId="75" fillId="2" borderId="0" xfId="0" applyFont="1" applyFill="1" applyAlignment="1" applyProtection="1">
      <alignment vertical="center" wrapText="1"/>
      <protection hidden="1"/>
    </xf>
    <xf numFmtId="164" fontId="77" fillId="2" borderId="0" xfId="0" applyNumberFormat="1" applyFont="1" applyFill="1" applyAlignment="1">
      <alignment horizontal="center" vertical="center"/>
    </xf>
    <xf numFmtId="0" fontId="18" fillId="2" borderId="0" xfId="0" applyFont="1" applyFill="1" applyAlignment="1">
      <alignment horizontal="center" vertical="center"/>
    </xf>
    <xf numFmtId="164" fontId="76" fillId="2" borderId="0" xfId="0" applyNumberFormat="1" applyFont="1" applyFill="1" applyAlignment="1">
      <alignment horizontal="center" vertical="center"/>
    </xf>
    <xf numFmtId="0" fontId="78" fillId="4" borderId="0" xfId="0" applyFont="1" applyFill="1" applyAlignment="1">
      <alignment horizontal="center" vertical="center" wrapText="1"/>
    </xf>
    <xf numFmtId="0" fontId="0" fillId="0" borderId="0" xfId="0" applyAlignment="1">
      <alignment horizontal="center" vertical="center"/>
    </xf>
    <xf numFmtId="0" fontId="14" fillId="18" borderId="0" xfId="0" applyFont="1" applyFill="1" applyAlignment="1" applyProtection="1">
      <alignment horizontal="center" vertical="center" wrapText="1"/>
      <protection hidden="1"/>
    </xf>
    <xf numFmtId="0" fontId="66" fillId="19" borderId="0" xfId="0" applyFont="1" applyFill="1" applyAlignment="1" applyProtection="1">
      <alignment horizontal="center" vertical="center" wrapText="1"/>
      <protection hidden="1"/>
    </xf>
    <xf numFmtId="0" fontId="29" fillId="2" borderId="0" xfId="0" applyFont="1" applyFill="1" applyAlignment="1">
      <alignment horizontal="center" vertical="center"/>
    </xf>
    <xf numFmtId="0" fontId="83" fillId="0" borderId="23" xfId="0" applyFont="1" applyBorder="1" applyAlignment="1">
      <alignment horizontal="left" vertical="center"/>
    </xf>
    <xf numFmtId="0" fontId="0" fillId="0" borderId="23" xfId="0" applyBorder="1" applyAlignment="1">
      <alignment vertical="center" wrapText="1"/>
    </xf>
    <xf numFmtId="0" fontId="0" fillId="0" borderId="23" xfId="0" applyBorder="1" applyAlignment="1">
      <alignment horizontal="center" vertical="center" wrapText="1"/>
    </xf>
    <xf numFmtId="0" fontId="0" fillId="0" borderId="0" xfId="0" applyAlignment="1">
      <alignment horizontal="center" vertical="center" wrapText="1"/>
    </xf>
    <xf numFmtId="0" fontId="0" fillId="0" borderId="0" xfId="0" applyAlignment="1">
      <alignment vertical="center" wrapText="1"/>
    </xf>
    <xf numFmtId="0" fontId="84" fillId="20" borderId="24" xfId="0" applyFont="1" applyFill="1" applyBorder="1" applyAlignment="1">
      <alignment horizontal="center" vertical="center" wrapText="1"/>
    </xf>
    <xf numFmtId="0" fontId="85" fillId="0" borderId="24" xfId="0" applyFont="1" applyBorder="1" applyAlignment="1">
      <alignment vertical="center" wrapText="1"/>
    </xf>
    <xf numFmtId="14" fontId="86" fillId="0" borderId="24" xfId="0" applyNumberFormat="1" applyFont="1" applyBorder="1" applyAlignment="1">
      <alignment horizontal="center" vertical="center" wrapText="1"/>
    </xf>
    <xf numFmtId="0" fontId="86" fillId="21" borderId="24" xfId="0" applyFont="1" applyFill="1" applyBorder="1" applyAlignment="1">
      <alignment horizontal="center" vertical="center" wrapText="1"/>
    </xf>
    <xf numFmtId="0" fontId="86" fillId="0" borderId="24" xfId="0" applyFont="1" applyBorder="1" applyAlignment="1">
      <alignment horizontal="center" vertical="center" wrapText="1"/>
    </xf>
    <xf numFmtId="164" fontId="86" fillId="21" borderId="24" xfId="0" applyNumberFormat="1" applyFont="1" applyFill="1" applyBorder="1" applyAlignment="1">
      <alignment horizontal="center" vertical="center" wrapText="1"/>
    </xf>
    <xf numFmtId="164" fontId="86" fillId="0" borderId="24" xfId="0" applyNumberFormat="1" applyFont="1" applyBorder="1" applyAlignment="1">
      <alignment horizontal="center" vertical="center" wrapText="1"/>
    </xf>
    <xf numFmtId="0" fontId="84" fillId="20" borderId="24" xfId="0" applyFont="1" applyFill="1" applyBorder="1" applyAlignment="1">
      <alignment horizontal="left" vertical="center" wrapText="1"/>
    </xf>
    <xf numFmtId="0" fontId="87" fillId="20" borderId="24" xfId="0" applyFont="1" applyFill="1" applyBorder="1" applyAlignment="1">
      <alignment horizontal="center" vertical="center" wrapText="1"/>
    </xf>
    <xf numFmtId="164" fontId="84" fillId="20" borderId="24" xfId="0" applyNumberFormat="1" applyFont="1" applyFill="1" applyBorder="1" applyAlignment="1">
      <alignment horizontal="center" vertical="center" wrapText="1"/>
    </xf>
    <xf numFmtId="0" fontId="83" fillId="0" borderId="23" xfId="0" applyFont="1" applyBorder="1" applyAlignment="1">
      <alignment vertical="center"/>
    </xf>
    <xf numFmtId="0" fontId="88" fillId="9" borderId="2" xfId="0" applyFont="1" applyFill="1" applyBorder="1" applyAlignment="1">
      <alignment horizontal="center" vertical="center" wrapText="1"/>
    </xf>
    <xf numFmtId="0" fontId="88" fillId="9" borderId="25" xfId="0" applyFont="1" applyFill="1" applyBorder="1" applyAlignment="1">
      <alignment horizontal="center" vertical="center" wrapText="1"/>
    </xf>
    <xf numFmtId="0" fontId="89" fillId="19" borderId="26" xfId="0" applyFont="1" applyFill="1" applyBorder="1" applyAlignment="1">
      <alignment horizontal="center" vertical="center" wrapText="1"/>
    </xf>
    <xf numFmtId="0" fontId="0" fillId="4" borderId="0" xfId="0" applyFill="1" applyAlignment="1">
      <alignment horizontal="center" vertical="center" wrapText="1"/>
    </xf>
    <xf numFmtId="0" fontId="43" fillId="20" borderId="0" xfId="0" applyFont="1" applyFill="1" applyAlignment="1">
      <alignment horizontal="center" vertical="center" wrapText="1"/>
    </xf>
    <xf numFmtId="0" fontId="43" fillId="3" borderId="0" xfId="0" applyFont="1" applyFill="1" applyAlignment="1">
      <alignment horizontal="center" vertical="center" wrapText="1"/>
    </xf>
    <xf numFmtId="0" fontId="43" fillId="22" borderId="0" xfId="0" applyFont="1" applyFill="1" applyAlignment="1">
      <alignment horizontal="center" vertical="center" wrapText="1"/>
    </xf>
    <xf numFmtId="0" fontId="84" fillId="23" borderId="24" xfId="0" applyFont="1" applyFill="1" applyBorder="1" applyAlignment="1">
      <alignment horizontal="center" vertical="center" wrapText="1"/>
    </xf>
    <xf numFmtId="0" fontId="90" fillId="7" borderId="25" xfId="0" applyFont="1" applyFill="1" applyBorder="1" applyAlignment="1">
      <alignment horizontal="right" vertical="center" wrapText="1"/>
    </xf>
    <xf numFmtId="0" fontId="90" fillId="7" borderId="25" xfId="0" applyFont="1" applyFill="1" applyBorder="1" applyAlignment="1">
      <alignment horizontal="center" vertical="center" wrapText="1"/>
    </xf>
    <xf numFmtId="164" fontId="90" fillId="7" borderId="25" xfId="1" applyNumberFormat="1" applyFont="1" applyFill="1" applyBorder="1" applyAlignment="1">
      <alignment horizontal="center" vertical="center" wrapText="1"/>
    </xf>
    <xf numFmtId="164" fontId="0" fillId="0" borderId="0" xfId="1" applyNumberFormat="1" applyFont="1" applyAlignment="1">
      <alignment horizontal="center" vertical="center"/>
    </xf>
    <xf numFmtId="0" fontId="0" fillId="21" borderId="0" xfId="0" applyFill="1" applyAlignment="1">
      <alignment horizontal="center" vertical="center" wrapText="1"/>
    </xf>
    <xf numFmtId="164" fontId="0" fillId="21" borderId="0" xfId="1" applyNumberFormat="1" applyFont="1" applyFill="1" applyAlignment="1">
      <alignment horizontal="center" vertical="center"/>
    </xf>
    <xf numFmtId="0" fontId="86" fillId="2" borderId="24" xfId="0" applyFont="1" applyFill="1" applyBorder="1" applyAlignment="1">
      <alignment horizontal="center" vertical="center" wrapText="1"/>
    </xf>
    <xf numFmtId="164" fontId="86" fillId="2" borderId="24" xfId="0" applyNumberFormat="1" applyFont="1" applyFill="1" applyBorder="1" applyAlignment="1">
      <alignment horizontal="center" vertical="center" wrapText="1"/>
    </xf>
    <xf numFmtId="0" fontId="90" fillId="13" borderId="25" xfId="0" applyFont="1" applyFill="1" applyBorder="1" applyAlignment="1">
      <alignment horizontal="right" vertical="center" wrapText="1"/>
    </xf>
    <xf numFmtId="0" fontId="90" fillId="13" borderId="25" xfId="0" applyFont="1" applyFill="1" applyBorder="1" applyAlignment="1">
      <alignment horizontal="center" vertical="center" wrapText="1"/>
    </xf>
    <xf numFmtId="0" fontId="90" fillId="4" borderId="25" xfId="0" applyFont="1" applyFill="1" applyBorder="1" applyAlignment="1">
      <alignment horizontal="center" vertical="center" wrapText="1"/>
    </xf>
    <xf numFmtId="164" fontId="90" fillId="4" borderId="25" xfId="1" applyNumberFormat="1" applyFont="1" applyFill="1" applyBorder="1" applyAlignment="1">
      <alignment horizontal="center" vertical="center" wrapText="1"/>
    </xf>
    <xf numFmtId="0" fontId="84" fillId="23" borderId="24" xfId="0" applyFont="1" applyFill="1" applyBorder="1" applyAlignment="1">
      <alignment horizontal="left" vertical="center" wrapText="1"/>
    </xf>
    <xf numFmtId="164" fontId="84" fillId="23" borderId="24" xfId="0" applyNumberFormat="1" applyFont="1" applyFill="1" applyBorder="1" applyAlignment="1">
      <alignment horizontal="center" vertical="center" wrapText="1"/>
    </xf>
    <xf numFmtId="0" fontId="61" fillId="2" borderId="6" xfId="0" applyFont="1" applyFill="1" applyBorder="1" applyAlignment="1" applyProtection="1">
      <alignment horizontal="left" vertical="center"/>
      <protection hidden="1"/>
    </xf>
    <xf numFmtId="0" fontId="4" fillId="4" borderId="0" xfId="0" applyFont="1" applyFill="1" applyAlignment="1">
      <alignment horizontal="center" vertical="center" wrapText="1"/>
    </xf>
    <xf numFmtId="0" fontId="17" fillId="2" borderId="6" xfId="0" applyFont="1" applyFill="1" applyBorder="1" applyAlignment="1" applyProtection="1">
      <alignment horizontal="left" vertical="center" wrapText="1" indent="21"/>
      <protection hidden="1"/>
    </xf>
    <xf numFmtId="0" fontId="56" fillId="11" borderId="0" xfId="0" applyFont="1" applyFill="1" applyAlignment="1" applyProtection="1">
      <alignment horizontal="left" wrapText="1" indent="2"/>
      <protection hidden="1"/>
    </xf>
    <xf numFmtId="0" fontId="56" fillId="11" borderId="0" xfId="0" applyFont="1" applyFill="1" applyAlignment="1" applyProtection="1">
      <alignment horizontal="left" wrapText="1" indent="3"/>
      <protection hidden="1"/>
    </xf>
    <xf numFmtId="0" fontId="16" fillId="8" borderId="0" xfId="0" applyFont="1" applyFill="1" applyAlignment="1">
      <alignment horizontal="center" vertical="center" textRotation="90" wrapText="1"/>
    </xf>
    <xf numFmtId="0" fontId="28" fillId="13" borderId="0" xfId="0" applyFont="1" applyFill="1" applyAlignment="1">
      <alignment horizontal="right" vertical="center"/>
    </xf>
    <xf numFmtId="0" fontId="34" fillId="7" borderId="12" xfId="0" applyFont="1" applyFill="1" applyBorder="1" applyAlignment="1">
      <alignment horizontal="left" vertical="center" wrapText="1"/>
    </xf>
    <xf numFmtId="0" fontId="25" fillId="7" borderId="4" xfId="0" applyFont="1" applyFill="1" applyBorder="1" applyAlignment="1">
      <alignment horizontal="center" vertical="center" wrapText="1"/>
    </xf>
    <xf numFmtId="0" fontId="34" fillId="7" borderId="0" xfId="0" applyFont="1" applyFill="1" applyAlignment="1">
      <alignment horizontal="left" vertical="center" wrapText="1"/>
    </xf>
    <xf numFmtId="0" fontId="25" fillId="7" borderId="0" xfId="0" applyFont="1" applyFill="1" applyAlignment="1">
      <alignment horizontal="center" vertical="center" wrapText="1"/>
    </xf>
    <xf numFmtId="0" fontId="13" fillId="12" borderId="0" xfId="0" applyFont="1" applyFill="1" applyAlignment="1">
      <alignment horizontal="center" vertical="center" wrapText="1"/>
    </xf>
    <xf numFmtId="0" fontId="13" fillId="12" borderId="5" xfId="0" applyFont="1" applyFill="1" applyBorder="1" applyAlignment="1">
      <alignment horizontal="center" vertical="center" wrapText="1"/>
    </xf>
    <xf numFmtId="0" fontId="25" fillId="7" borderId="5" xfId="0" applyFont="1" applyFill="1" applyBorder="1" applyAlignment="1">
      <alignment horizontal="center" vertical="center" wrapText="1"/>
    </xf>
    <xf numFmtId="0" fontId="35" fillId="14" borderId="0" xfId="0" applyFont="1" applyFill="1" applyAlignment="1">
      <alignment horizontal="center" vertical="center" wrapText="1"/>
    </xf>
    <xf numFmtId="0" fontId="13" fillId="8" borderId="0" xfId="0" applyFont="1" applyFill="1" applyAlignment="1">
      <alignment horizontal="center" vertical="center" wrapText="1"/>
    </xf>
    <xf numFmtId="0" fontId="13" fillId="12" borderId="4" xfId="0" applyFont="1" applyFill="1" applyBorder="1" applyAlignment="1">
      <alignment horizontal="center" vertical="center" wrapText="1"/>
    </xf>
    <xf numFmtId="0" fontId="25" fillId="13" borderId="0" xfId="0" applyFont="1" applyFill="1" applyAlignment="1">
      <alignment horizontal="right" vertical="top" indent="1"/>
    </xf>
    <xf numFmtId="0" fontId="25" fillId="7" borderId="0" xfId="0" applyFont="1" applyFill="1" applyAlignment="1">
      <alignment horizontal="left" vertical="center" wrapText="1" indent="1"/>
    </xf>
    <xf numFmtId="165" fontId="25" fillId="4" borderId="0" xfId="1" applyNumberFormat="1" applyFont="1" applyFill="1" applyBorder="1" applyAlignment="1">
      <alignment horizontal="left" vertical="center" wrapText="1"/>
    </xf>
    <xf numFmtId="165" fontId="25" fillId="4" borderId="5" xfId="1" applyNumberFormat="1" applyFont="1" applyFill="1" applyBorder="1" applyAlignment="1">
      <alignment horizontal="left" vertical="center" wrapText="1"/>
    </xf>
    <xf numFmtId="0" fontId="28" fillId="4" borderId="0" xfId="0" applyFont="1" applyFill="1" applyAlignment="1">
      <alignment horizontal="right" indent="1"/>
    </xf>
    <xf numFmtId="0" fontId="28" fillId="4" borderId="0" xfId="0" applyFont="1" applyFill="1" applyAlignment="1">
      <alignment horizontal="center" vertical="center" wrapText="1"/>
    </xf>
    <xf numFmtId="0" fontId="19" fillId="2" borderId="0" xfId="0" applyFont="1" applyFill="1" applyAlignment="1" applyProtection="1">
      <alignment horizontal="left" wrapText="1" indent="1"/>
      <protection hidden="1"/>
    </xf>
    <xf numFmtId="0" fontId="20" fillId="2" borderId="0" xfId="0" applyFont="1" applyFill="1" applyAlignment="1" applyProtection="1">
      <alignment horizontal="left" vertical="top" wrapText="1"/>
      <protection hidden="1"/>
    </xf>
    <xf numFmtId="0" fontId="20" fillId="2" borderId="7" xfId="0" applyFont="1" applyFill="1" applyBorder="1" applyAlignment="1" applyProtection="1">
      <alignment horizontal="left" vertical="top" wrapText="1"/>
      <protection hidden="1"/>
    </xf>
    <xf numFmtId="0" fontId="22" fillId="2" borderId="0" xfId="0" applyFont="1" applyFill="1" applyAlignment="1" applyProtection="1">
      <alignment horizontal="center" wrapText="1"/>
      <protection hidden="1"/>
    </xf>
    <xf numFmtId="0" fontId="22" fillId="2" borderId="7" xfId="0" applyFont="1" applyFill="1" applyBorder="1" applyAlignment="1" applyProtection="1">
      <alignment horizontal="center" wrapText="1"/>
      <protection hidden="1"/>
    </xf>
    <xf numFmtId="0" fontId="25" fillId="2" borderId="6" xfId="0" applyFont="1" applyFill="1" applyBorder="1" applyAlignment="1">
      <alignment horizontal="left" wrapText="1"/>
    </xf>
    <xf numFmtId="0" fontId="13" fillId="3" borderId="0" xfId="0" applyFont="1" applyFill="1" applyAlignment="1">
      <alignment horizontal="center" vertical="center" wrapText="1"/>
    </xf>
    <xf numFmtId="0" fontId="34" fillId="15" borderId="0" xfId="0" applyFont="1" applyFill="1" applyAlignment="1">
      <alignment horizontal="left" vertical="center" wrapText="1"/>
    </xf>
    <xf numFmtId="0" fontId="29" fillId="7" borderId="0" xfId="0" applyFont="1" applyFill="1" applyAlignment="1">
      <alignment horizontal="center" vertical="center"/>
    </xf>
    <xf numFmtId="0" fontId="13" fillId="10" borderId="2" xfId="0" applyFont="1" applyFill="1" applyBorder="1" applyAlignment="1">
      <alignment horizontal="center" vertical="center" wrapText="1"/>
    </xf>
    <xf numFmtId="0" fontId="13" fillId="9" borderId="2" xfId="0" applyFont="1" applyFill="1" applyBorder="1" applyAlignment="1">
      <alignment horizontal="center" vertical="center" wrapText="1"/>
    </xf>
    <xf numFmtId="0" fontId="13" fillId="9" borderId="0" xfId="0" applyFont="1" applyFill="1" applyAlignment="1">
      <alignment horizontal="center" vertical="center" wrapText="1"/>
    </xf>
    <xf numFmtId="0" fontId="21" fillId="7" borderId="0" xfId="0" applyFont="1" applyFill="1" applyAlignment="1">
      <alignment horizontal="center" vertical="center" wrapText="1"/>
    </xf>
    <xf numFmtId="164" fontId="25" fillId="7" borderId="0" xfId="1" applyNumberFormat="1" applyFont="1" applyFill="1" applyAlignment="1">
      <alignment horizontal="center" vertical="center"/>
    </xf>
    <xf numFmtId="0" fontId="14" fillId="19" borderId="0" xfId="0" applyFont="1" applyFill="1" applyAlignment="1" applyProtection="1">
      <alignment horizontal="center" vertical="center" wrapText="1"/>
      <protection hidden="1"/>
    </xf>
    <xf numFmtId="0" fontId="19" fillId="2" borderId="0" xfId="0" applyFont="1" applyFill="1" applyAlignment="1" applyProtection="1">
      <alignment horizontal="left" wrapText="1"/>
      <protection hidden="1"/>
    </xf>
    <xf numFmtId="0" fontId="20" fillId="2" borderId="22" xfId="0" applyFont="1" applyFill="1" applyBorder="1" applyAlignment="1" applyProtection="1">
      <alignment horizontal="left" vertical="top" wrapText="1"/>
      <protection hidden="1"/>
    </xf>
    <xf numFmtId="9" fontId="17" fillId="2" borderId="6" xfId="0" applyNumberFormat="1" applyFont="1" applyFill="1" applyBorder="1" applyAlignment="1" applyProtection="1">
      <alignment horizontal="left" vertical="center" wrapText="1" indent="1"/>
      <protection hidden="1"/>
    </xf>
    <xf numFmtId="0" fontId="17" fillId="2" borderId="6" xfId="0" applyFont="1" applyFill="1" applyBorder="1" applyAlignment="1" applyProtection="1">
      <alignment horizontal="left" vertical="center" wrapText="1" indent="1"/>
      <protection hidden="1"/>
    </xf>
    <xf numFmtId="0" fontId="13" fillId="10" borderId="0" xfId="0" applyFont="1" applyFill="1" applyAlignment="1" applyProtection="1">
      <alignment horizontal="center" vertical="center" wrapText="1"/>
      <protection hidden="1"/>
    </xf>
    <xf numFmtId="0" fontId="13" fillId="8" borderId="0" xfId="0" applyFont="1" applyFill="1" applyAlignment="1" applyProtection="1">
      <alignment horizontal="center" vertical="center" wrapText="1"/>
      <protection hidden="1"/>
    </xf>
    <xf numFmtId="0" fontId="13" fillId="3" borderId="0" xfId="0" applyFont="1" applyFill="1" applyAlignment="1" applyProtection="1">
      <alignment horizontal="center" vertical="center" wrapText="1"/>
      <protection hidden="1"/>
    </xf>
    <xf numFmtId="0" fontId="15" fillId="17" borderId="0" xfId="0" applyFont="1" applyFill="1" applyAlignment="1" applyProtection="1">
      <alignment horizontal="center" vertical="center" wrapText="1"/>
      <protection hidden="1"/>
    </xf>
    <xf numFmtId="166" fontId="47" fillId="16" borderId="0" xfId="0" applyNumberFormat="1" applyFont="1" applyFill="1" applyAlignment="1" applyProtection="1">
      <alignment horizontal="center" vertical="center" wrapText="1"/>
      <protection hidden="1"/>
    </xf>
    <xf numFmtId="0" fontId="15" fillId="16" borderId="0" xfId="0" applyFont="1" applyFill="1" applyAlignment="1" applyProtection="1">
      <alignment horizontal="center" vertical="center" wrapText="1"/>
      <protection hidden="1"/>
    </xf>
    <xf numFmtId="0" fontId="45" fillId="16" borderId="0" xfId="0" applyFont="1" applyFill="1" applyAlignment="1" applyProtection="1">
      <alignment horizontal="center" vertical="center" wrapText="1"/>
      <protection hidden="1"/>
    </xf>
    <xf numFmtId="0" fontId="14" fillId="18" borderId="0" xfId="0" applyFont="1" applyFill="1" applyAlignment="1" applyProtection="1">
      <alignment horizontal="center" vertical="center" wrapText="1"/>
      <protection hidden="1"/>
    </xf>
    <xf numFmtId="0" fontId="16" fillId="8" borderId="0" xfId="0" applyFont="1" applyFill="1" applyAlignment="1" applyProtection="1">
      <alignment horizontal="center" vertical="center"/>
      <protection hidden="1"/>
    </xf>
    <xf numFmtId="9" fontId="6" fillId="8" borderId="3" xfId="1" applyFont="1" applyFill="1" applyBorder="1" applyAlignment="1" applyProtection="1">
      <alignment horizontal="center" vertical="center"/>
      <protection hidden="1"/>
    </xf>
    <xf numFmtId="1" fontId="16" fillId="3" borderId="9" xfId="1" applyNumberFormat="1" applyFont="1" applyFill="1" applyBorder="1" applyAlignment="1" applyProtection="1">
      <alignment horizontal="center" vertical="center"/>
      <protection hidden="1"/>
    </xf>
    <xf numFmtId="1" fontId="16" fillId="3" borderId="10" xfId="1" applyNumberFormat="1" applyFont="1" applyFill="1" applyBorder="1" applyAlignment="1" applyProtection="1">
      <alignment horizontal="center" vertical="center"/>
      <protection hidden="1"/>
    </xf>
    <xf numFmtId="164" fontId="6" fillId="3" borderId="8" xfId="1" applyNumberFormat="1" applyFont="1" applyFill="1" applyBorder="1" applyAlignment="1" applyProtection="1">
      <alignment horizontal="center" vertical="center"/>
      <protection hidden="1"/>
    </xf>
    <xf numFmtId="164" fontId="6" fillId="3" borderId="11" xfId="1" applyNumberFormat="1" applyFont="1" applyFill="1" applyBorder="1" applyAlignment="1" applyProtection="1">
      <alignment horizontal="center" vertical="center"/>
      <protection hidden="1"/>
    </xf>
    <xf numFmtId="164" fontId="6" fillId="10" borderId="2" xfId="1" applyNumberFormat="1" applyFont="1" applyFill="1" applyBorder="1" applyAlignment="1" applyProtection="1">
      <alignment horizontal="center" vertical="center"/>
      <protection hidden="1"/>
    </xf>
    <xf numFmtId="164" fontId="6" fillId="10" borderId="1" xfId="1" applyNumberFormat="1" applyFont="1" applyFill="1" applyBorder="1" applyAlignment="1" applyProtection="1">
      <alignment horizontal="center" vertical="center"/>
      <protection hidden="1"/>
    </xf>
    <xf numFmtId="9" fontId="6" fillId="10" borderId="8" xfId="1" applyFont="1" applyFill="1" applyBorder="1" applyAlignment="1" applyProtection="1">
      <alignment horizontal="center" vertical="center"/>
      <protection hidden="1"/>
    </xf>
    <xf numFmtId="9" fontId="6" fillId="10" borderId="11" xfId="1" applyFont="1" applyFill="1" applyBorder="1" applyAlignment="1" applyProtection="1">
      <alignment horizontal="center" vertical="center"/>
      <protection hidden="1"/>
    </xf>
    <xf numFmtId="164" fontId="6" fillId="11" borderId="0" xfId="1" applyNumberFormat="1" applyFont="1" applyFill="1" applyAlignment="1" applyProtection="1">
      <alignment horizontal="center" vertical="center"/>
      <protection hidden="1"/>
    </xf>
    <xf numFmtId="0" fontId="13" fillId="11" borderId="0" xfId="0" applyFont="1" applyFill="1" applyAlignment="1" applyProtection="1">
      <alignment horizontal="center" vertical="center" wrapText="1"/>
      <protection hidden="1"/>
    </xf>
    <xf numFmtId="9" fontId="6" fillId="11" borderId="0" xfId="1" applyFont="1" applyFill="1" applyAlignment="1" applyProtection="1">
      <alignment horizontal="center" vertical="center"/>
      <protection hidden="1"/>
    </xf>
    <xf numFmtId="0" fontId="0" fillId="0" borderId="0" xfId="0" applyAlignment="1">
      <alignment horizontal="center" vertical="center" wrapText="1"/>
    </xf>
    <xf numFmtId="0" fontId="17" fillId="2" borderId="6" xfId="0" applyFont="1" applyFill="1" applyBorder="1" applyAlignment="1" applyProtection="1">
      <alignment horizontal="left" vertical="center" wrapText="1" indent="14"/>
      <protection hidden="1"/>
    </xf>
    <xf numFmtId="0" fontId="17" fillId="2" borderId="6" xfId="0" applyFont="1" applyFill="1" applyBorder="1" applyAlignment="1" applyProtection="1">
      <alignment horizontal="left" vertical="center" wrapText="1" indent="17"/>
      <protection hidden="1"/>
    </xf>
    <xf numFmtId="1" fontId="16" fillId="3" borderId="2" xfId="1" applyNumberFormat="1" applyFont="1" applyFill="1" applyBorder="1" applyAlignment="1" applyProtection="1">
      <alignment horizontal="center" vertical="center"/>
      <protection hidden="1"/>
    </xf>
    <xf numFmtId="1" fontId="16" fillId="3" borderId="1" xfId="1" applyNumberFormat="1" applyFont="1" applyFill="1" applyBorder="1" applyAlignment="1" applyProtection="1">
      <alignment horizontal="center" vertical="center"/>
      <protection hidden="1"/>
    </xf>
    <xf numFmtId="0" fontId="17" fillId="2" borderId="6" xfId="0" applyFont="1" applyFill="1" applyBorder="1" applyAlignment="1" applyProtection="1">
      <alignment horizontal="left" vertical="center" wrapText="1" indent="15"/>
      <protection hidden="1"/>
    </xf>
    <xf numFmtId="0" fontId="28" fillId="4" borderId="4" xfId="0" applyFont="1" applyFill="1" applyBorder="1" applyAlignment="1">
      <alignment horizontal="right" indent="1"/>
    </xf>
    <xf numFmtId="0" fontId="22" fillId="2" borderId="0" xfId="0" applyFont="1" applyFill="1" applyAlignment="1" applyProtection="1">
      <alignment horizontal="left" wrapText="1" indent="15"/>
      <protection hidden="1"/>
    </xf>
    <xf numFmtId="0" fontId="22" fillId="2" borderId="7" xfId="0" applyFont="1" applyFill="1" applyBorder="1" applyAlignment="1" applyProtection="1">
      <alignment horizontal="left" wrapText="1" indent="15"/>
      <protection hidden="1"/>
    </xf>
    <xf numFmtId="0" fontId="22" fillId="2" borderId="0" xfId="0" applyFont="1" applyFill="1" applyAlignment="1" applyProtection="1">
      <alignment horizontal="left" wrapText="1" indent="14"/>
      <protection hidden="1"/>
    </xf>
    <xf numFmtId="0" fontId="22" fillId="2" borderId="7" xfId="0" applyFont="1" applyFill="1" applyBorder="1" applyAlignment="1" applyProtection="1">
      <alignment horizontal="left" wrapText="1" indent="14"/>
      <protection hidden="1"/>
    </xf>
    <xf numFmtId="0" fontId="22" fillId="2" borderId="0" xfId="0" applyFont="1" applyFill="1" applyAlignment="1" applyProtection="1">
      <alignment horizontal="left" wrapText="1" indent="13"/>
      <protection hidden="1"/>
    </xf>
    <xf numFmtId="0" fontId="22" fillId="2" borderId="7" xfId="0" applyFont="1" applyFill="1" applyBorder="1" applyAlignment="1" applyProtection="1">
      <alignment horizontal="left" wrapText="1" indent="13"/>
      <protection hidden="1"/>
    </xf>
    <xf numFmtId="0" fontId="17" fillId="2" borderId="0" xfId="0" applyFont="1" applyFill="1" applyAlignment="1" applyProtection="1">
      <alignment horizontal="left" wrapText="1" indent="13"/>
      <protection hidden="1"/>
    </xf>
    <xf numFmtId="0" fontId="81" fillId="7" borderId="12" xfId="2" applyFill="1" applyBorder="1" applyAlignment="1">
      <alignment horizontal="left" vertical="center" wrapText="1"/>
    </xf>
    <xf numFmtId="0" fontId="25" fillId="7" borderId="0" xfId="0" applyFont="1" applyFill="1" applyAlignment="1">
      <alignment horizontal="left" vertical="center" wrapText="1"/>
    </xf>
    <xf numFmtId="0" fontId="27" fillId="2" borderId="0" xfId="0" applyFont="1" applyFill="1" applyAlignment="1" applyProtection="1">
      <alignment horizontal="left" wrapText="1" indent="14"/>
      <protection hidden="1"/>
    </xf>
    <xf numFmtId="0" fontId="22" fillId="2" borderId="0" xfId="0" applyFont="1" applyFill="1" applyAlignment="1" applyProtection="1">
      <alignment horizontal="left" wrapText="1" indent="16"/>
      <protection hidden="1"/>
    </xf>
    <xf numFmtId="0" fontId="22" fillId="2" borderId="7" xfId="0" applyFont="1" applyFill="1" applyBorder="1" applyAlignment="1" applyProtection="1">
      <alignment horizontal="left" wrapText="1" indent="16"/>
      <protection hidden="1"/>
    </xf>
    <xf numFmtId="0" fontId="78" fillId="4" borderId="0" xfId="0" applyFont="1" applyFill="1" applyAlignment="1">
      <alignment horizontal="right" indent="1"/>
    </xf>
    <xf numFmtId="0" fontId="78" fillId="4" borderId="0" xfId="0" applyFont="1" applyFill="1" applyAlignment="1">
      <alignment horizontal="center" vertical="center" wrapText="1"/>
    </xf>
    <xf numFmtId="165" fontId="79" fillId="4" borderId="0" xfId="1" applyNumberFormat="1" applyFont="1" applyFill="1" applyAlignment="1">
      <alignment horizontal="left" vertical="center" wrapText="1"/>
    </xf>
    <xf numFmtId="165" fontId="79" fillId="4" borderId="5" xfId="1" applyNumberFormat="1" applyFont="1" applyFill="1" applyBorder="1" applyAlignment="1">
      <alignment horizontal="left" vertical="center" wrapText="1"/>
    </xf>
    <xf numFmtId="0" fontId="79" fillId="7" borderId="5" xfId="0" applyFont="1" applyFill="1" applyBorder="1" applyAlignment="1">
      <alignment horizontal="center" vertical="center" wrapText="1"/>
    </xf>
    <xf numFmtId="0" fontId="79" fillId="7" borderId="0" xfId="0" applyFont="1" applyFill="1" applyAlignment="1">
      <alignment horizontal="center" vertical="center" wrapText="1"/>
    </xf>
    <xf numFmtId="0" fontId="80" fillId="7" borderId="0" xfId="0" applyFont="1" applyFill="1" applyAlignment="1">
      <alignment horizontal="left" vertical="center" wrapText="1"/>
    </xf>
    <xf numFmtId="0" fontId="22" fillId="2" borderId="0" xfId="0" applyFont="1" applyFill="1" applyAlignment="1" applyProtection="1">
      <alignment horizontal="left" wrapText="1" indent="18"/>
      <protection hidden="1"/>
    </xf>
    <xf numFmtId="0" fontId="22" fillId="2" borderId="7" xfId="0" applyFont="1" applyFill="1" applyBorder="1" applyAlignment="1" applyProtection="1">
      <alignment horizontal="left" wrapText="1" indent="18"/>
      <protection hidden="1"/>
    </xf>
    <xf numFmtId="0" fontId="73" fillId="2" borderId="0" xfId="0" applyFont="1" applyFill="1" applyAlignment="1" applyProtection="1">
      <alignment horizontal="left" indent="15"/>
      <protection hidden="1"/>
    </xf>
    <xf numFmtId="0" fontId="73" fillId="2" borderId="7" xfId="0" applyFont="1" applyFill="1" applyBorder="1" applyAlignment="1" applyProtection="1">
      <alignment horizontal="left" indent="15"/>
      <protection hidden="1"/>
    </xf>
    <xf numFmtId="165" fontId="25" fillId="4" borderId="0" xfId="1" applyNumberFormat="1" applyFont="1" applyFill="1" applyAlignment="1">
      <alignment horizontal="left" vertical="center" wrapText="1"/>
    </xf>
    <xf numFmtId="0" fontId="22" fillId="2" borderId="0" xfId="0" applyFont="1" applyFill="1" applyAlignment="1" applyProtection="1">
      <alignment horizontal="left" indent="15"/>
      <protection hidden="1"/>
    </xf>
    <xf numFmtId="0" fontId="22" fillId="2" borderId="7" xfId="0" applyFont="1" applyFill="1" applyBorder="1" applyAlignment="1" applyProtection="1">
      <alignment horizontal="left" indent="15"/>
      <protection hidden="1"/>
    </xf>
  </cellXfs>
  <cellStyles count="3">
    <cellStyle name="Hiperlink" xfId="2" builtinId="8"/>
    <cellStyle name="Normal" xfId="0" builtinId="0"/>
    <cellStyle name="Porcentagem" xfId="1" builtinId="5"/>
  </cellStyles>
  <dxfs count="1062">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
      <font>
        <color theme="0"/>
      </font>
    </dxf>
    <dxf>
      <font>
        <color theme="6" tint="0.59996337778862885"/>
      </font>
      <fill>
        <patternFill patternType="lightDown">
          <fgColor theme="6"/>
          <bgColor theme="6" tint="0.59996337778862885"/>
        </patternFill>
      </fill>
    </dxf>
    <dxf>
      <font>
        <color theme="9" tint="0.59996337778862885"/>
      </font>
      <fill>
        <patternFill patternType="lightDown">
          <fgColor theme="9"/>
          <bgColor theme="9" tint="0.59996337778862885"/>
        </patternFill>
      </fill>
    </dxf>
    <dxf>
      <font>
        <color theme="0"/>
      </font>
    </dxf>
    <dxf>
      <font>
        <color theme="6" tint="0.59996337778862885"/>
      </font>
      <fill>
        <patternFill patternType="lightDown">
          <fgColor theme="6"/>
          <bgColor theme="6" tint="0.59996337778862885"/>
        </patternFill>
      </fill>
    </dxf>
    <dxf>
      <font>
        <color theme="9" tint="0.59996337778862885"/>
      </font>
      <fill>
        <patternFill patternType="lightDown">
          <fgColor theme="9"/>
          <bgColor theme="9" tint="0.59996337778862885"/>
        </patternFill>
      </fill>
    </dxf>
    <dxf>
      <font>
        <color theme="0"/>
      </font>
    </dxf>
    <dxf>
      <font>
        <color theme="6" tint="0.59996337778862885"/>
      </font>
      <fill>
        <patternFill patternType="lightDown">
          <fgColor theme="6"/>
          <bgColor theme="6" tint="0.59996337778862885"/>
        </patternFill>
      </fill>
    </dxf>
    <dxf>
      <font>
        <color theme="9" tint="0.59996337778862885"/>
      </font>
      <fill>
        <patternFill patternType="lightDown">
          <fgColor theme="9"/>
          <bgColor theme="9" tint="0.59996337778862885"/>
        </patternFill>
      </fill>
    </dxf>
    <dxf>
      <font>
        <color theme="0"/>
      </font>
    </dxf>
    <dxf>
      <font>
        <color theme="6" tint="0.59996337778862885"/>
      </font>
      <fill>
        <patternFill patternType="lightDown">
          <fgColor theme="6"/>
          <bgColor theme="6" tint="0.59996337778862885"/>
        </patternFill>
      </fill>
    </dxf>
    <dxf>
      <font>
        <color theme="9" tint="0.59996337778862885"/>
      </font>
      <fill>
        <patternFill patternType="lightDown">
          <fgColor theme="9"/>
          <bgColor theme="9" tint="0.59996337778862885"/>
        </patternFill>
      </fill>
    </dxf>
    <dxf>
      <font>
        <color theme="0"/>
      </font>
    </dxf>
    <dxf>
      <font>
        <color theme="6" tint="0.59996337778862885"/>
      </font>
      <fill>
        <patternFill patternType="lightDown">
          <fgColor theme="6"/>
          <bgColor theme="6" tint="0.59996337778862885"/>
        </patternFill>
      </fill>
    </dxf>
    <dxf>
      <font>
        <color theme="9" tint="0.59996337778862885"/>
      </font>
      <fill>
        <patternFill patternType="lightDown">
          <fgColor theme="9"/>
          <bgColor theme="9" tint="0.59996337778862885"/>
        </patternFill>
      </fill>
    </dxf>
    <dxf>
      <font>
        <color theme="0"/>
      </font>
    </dxf>
    <dxf>
      <font>
        <color theme="6" tint="0.59996337778862885"/>
      </font>
      <fill>
        <patternFill patternType="lightDown">
          <fgColor theme="6"/>
          <bgColor theme="6" tint="0.59996337778862885"/>
        </patternFill>
      </fill>
    </dxf>
    <dxf>
      <font>
        <color theme="9" tint="0.59996337778862885"/>
      </font>
      <fill>
        <patternFill patternType="lightDown">
          <fgColor theme="9"/>
          <bgColor theme="9" tint="0.59996337778862885"/>
        </patternFill>
      </fill>
    </dxf>
    <dxf>
      <fill>
        <patternFill>
          <bgColor theme="5" tint="0.39994506668294322"/>
        </patternFill>
      </fill>
    </dxf>
    <dxf>
      <fill>
        <patternFill>
          <bgColor theme="7" tint="0.39994506668294322"/>
        </patternFill>
      </fill>
    </dxf>
    <dxf>
      <fill>
        <patternFill>
          <bgColor theme="9" tint="0.39994506668294322"/>
        </patternFill>
      </fill>
    </dxf>
    <dxf>
      <font>
        <color rgb="FF9C0006"/>
      </font>
      <fill>
        <patternFill>
          <bgColor rgb="FFFFC7CE"/>
        </patternFill>
      </fill>
    </dxf>
    <dxf>
      <font>
        <color theme="0"/>
      </font>
    </dxf>
    <dxf>
      <font>
        <color theme="6" tint="0.59996337778862885"/>
      </font>
      <fill>
        <patternFill patternType="lightDown">
          <fgColor theme="6"/>
          <bgColor theme="6" tint="0.59996337778862885"/>
        </patternFill>
      </fill>
    </dxf>
    <dxf>
      <font>
        <color theme="9" tint="0.59996337778862885"/>
      </font>
      <fill>
        <patternFill patternType="lightDown">
          <fgColor theme="9"/>
          <bgColor theme="9" tint="0.59996337778862885"/>
        </patternFill>
      </fill>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b/>
        <i val="0"/>
        <color rgb="FF00B050"/>
      </font>
    </dxf>
    <dxf>
      <font>
        <b/>
        <i val="0"/>
        <color rgb="FFFF0000"/>
      </font>
    </dxf>
    <dxf>
      <font>
        <b/>
        <i val="0"/>
        <color theme="7" tint="0.39994506668294322"/>
      </font>
    </dxf>
    <dxf>
      <font>
        <color rgb="FFC00000"/>
      </font>
      <fill>
        <patternFill>
          <bgColor theme="5" tint="0.59996337778862885"/>
        </patternFill>
      </fill>
    </dxf>
    <dxf>
      <font>
        <color rgb="FF00B0F0"/>
      </font>
      <fill>
        <patternFill>
          <bgColor theme="8" tint="0.79998168889431442"/>
        </patternFill>
      </fill>
    </dxf>
    <dxf>
      <font>
        <color theme="2" tint="-0.499984740745262"/>
      </font>
      <fill>
        <patternFill>
          <bgColor theme="0" tint="-4.9989318521683403E-2"/>
        </patternFill>
      </fill>
    </dxf>
    <dxf>
      <font>
        <color rgb="FF00B050"/>
      </font>
      <fill>
        <patternFill>
          <bgColor theme="9" tint="0.79998168889431442"/>
        </patternFill>
      </fill>
    </dxf>
  </dxfs>
  <tableStyles count="0" defaultTableStyle="TableStyleMedium2" defaultPivotStyle="PivotStyleLight16"/>
  <colors>
    <mruColors>
      <color rgb="FFF5E1DB"/>
      <color rgb="FFEECEC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worksheet" Target="worksheets/sheet63.xml"/><Relationship Id="rId68" Type="http://schemas.openxmlformats.org/officeDocument/2006/relationships/worksheet" Target="worksheets/sheet68.xml"/><Relationship Id="rId84" Type="http://schemas.openxmlformats.org/officeDocument/2006/relationships/customXml" Target="../customXml/item2.xml"/><Relationship Id="rId16" Type="http://schemas.openxmlformats.org/officeDocument/2006/relationships/worksheet" Target="worksheets/sheet16.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worksheet" Target="worksheets/sheet74.xml"/><Relationship Id="rId79" Type="http://schemas.openxmlformats.org/officeDocument/2006/relationships/styles" Target="styles.xml"/><Relationship Id="rId5" Type="http://schemas.openxmlformats.org/officeDocument/2006/relationships/worksheet" Target="worksheets/sheet5.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worksheet" Target="worksheets/sheet64.xml"/><Relationship Id="rId69" Type="http://schemas.openxmlformats.org/officeDocument/2006/relationships/worksheet" Target="worksheets/sheet69.xml"/><Relationship Id="rId77" Type="http://schemas.openxmlformats.org/officeDocument/2006/relationships/worksheet" Target="worksheets/sheet77.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80" Type="http://schemas.openxmlformats.org/officeDocument/2006/relationships/sharedStrings" Target="sharedStrings.xml"/><Relationship Id="rId85" Type="http://schemas.openxmlformats.org/officeDocument/2006/relationships/customXml" Target="../customXml/item3.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worksheet" Target="worksheets/sheet67.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worksheet" Target="worksheets/sheet62.xml"/><Relationship Id="rId70" Type="http://schemas.openxmlformats.org/officeDocument/2006/relationships/worksheet" Target="worksheets/sheet70.xml"/><Relationship Id="rId75" Type="http://schemas.openxmlformats.org/officeDocument/2006/relationships/worksheet" Target="worksheets/sheet75.xml"/><Relationship Id="rId83"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73" Type="http://schemas.openxmlformats.org/officeDocument/2006/relationships/worksheet" Target="worksheets/sheet73.xml"/><Relationship Id="rId78" Type="http://schemas.openxmlformats.org/officeDocument/2006/relationships/theme" Target="theme/theme1.xml"/><Relationship Id="rId81" Type="http://schemas.microsoft.com/office/2017/10/relationships/person" Target="persons/person.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7" Type="http://schemas.openxmlformats.org/officeDocument/2006/relationships/worksheet" Target="worksheets/sheet7.xml"/><Relationship Id="rId71" Type="http://schemas.openxmlformats.org/officeDocument/2006/relationships/worksheet" Target="worksheets/sheet71.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61" Type="http://schemas.openxmlformats.org/officeDocument/2006/relationships/worksheet" Target="worksheets/sheet61.xml"/><Relationship Id="rId82" Type="http://schemas.openxmlformats.org/officeDocument/2006/relationships/calcChain" Target="calcChain.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7.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000" b="1" i="0" u="none" strike="noStrike" kern="1200" cap="all" spc="120" normalizeH="0" baseline="0">
                <a:solidFill>
                  <a:schemeClr val="tx1">
                    <a:lumMod val="65000"/>
                    <a:lumOff val="35000"/>
                  </a:schemeClr>
                </a:solidFill>
                <a:latin typeface="Century Gothic" panose="020B0502020202020204" pitchFamily="34" charset="0"/>
                <a:ea typeface="+mn-ea"/>
                <a:cs typeface="+mn-cs"/>
              </a:defRPr>
            </a:pPr>
            <a:r>
              <a:rPr lang="pt-BR" sz="2000">
                <a:latin typeface="Century Gothic" panose="020B0502020202020204" pitchFamily="34" charset="0"/>
              </a:rPr>
              <a:t>Analisis de Tendencia</a:t>
            </a:r>
          </a:p>
        </c:rich>
      </c:tx>
      <c:overlay val="0"/>
      <c:spPr>
        <a:noFill/>
        <a:ln>
          <a:noFill/>
        </a:ln>
        <a:effectLst/>
      </c:spPr>
      <c:txPr>
        <a:bodyPr rot="0" spcFirstLastPara="1" vertOverflow="ellipsis" vert="horz" wrap="square" anchor="ctr" anchorCtr="1"/>
        <a:lstStyle/>
        <a:p>
          <a:pPr>
            <a:defRPr sz="2000" b="1" i="0" u="none" strike="noStrike" kern="1200" cap="all" spc="120" normalizeH="0" baseline="0">
              <a:solidFill>
                <a:schemeClr val="tx1">
                  <a:lumMod val="65000"/>
                  <a:lumOff val="35000"/>
                </a:schemeClr>
              </a:solidFill>
              <a:latin typeface="Century Gothic" panose="020B0502020202020204" pitchFamily="34" charset="0"/>
              <a:ea typeface="+mn-ea"/>
              <a:cs typeface="+mn-cs"/>
            </a:defRPr>
          </a:pPr>
          <a:endParaRPr lang="pt-BR"/>
        </a:p>
      </c:txPr>
    </c:title>
    <c:autoTitleDeleted val="0"/>
    <c:plotArea>
      <c:layout/>
      <c:barChart>
        <c:barDir val="col"/>
        <c:grouping val="clustered"/>
        <c:varyColors val="0"/>
        <c:ser>
          <c:idx val="0"/>
          <c:order val="0"/>
          <c:spPr>
            <a:solidFill>
              <a:schemeClr val="accent1"/>
            </a:solidFill>
            <a:ln>
              <a:noFill/>
            </a:ln>
            <a:effectLst/>
          </c:spPr>
          <c:invertIfNegative val="0"/>
          <c:dPt>
            <c:idx val="0"/>
            <c:invertIfNegative val="0"/>
            <c:bubble3D val="0"/>
            <c:spPr>
              <a:solidFill>
                <a:srgbClr val="C00000"/>
              </a:solidFill>
              <a:ln>
                <a:noFill/>
              </a:ln>
              <a:effectLst/>
            </c:spPr>
            <c:extLst>
              <c:ext xmlns:c16="http://schemas.microsoft.com/office/drawing/2014/chart" uri="{C3380CC4-5D6E-409C-BE32-E72D297353CC}">
                <c16:uniqueId val="{00000001-F899-4E67-BCFA-E7EADE46A4F2}"/>
              </c:ext>
            </c:extLst>
          </c:dPt>
          <c:dPt>
            <c:idx val="1"/>
            <c:invertIfNegative val="0"/>
            <c:bubble3D val="0"/>
            <c:spPr>
              <a:solidFill>
                <a:srgbClr val="00B050"/>
              </a:solidFill>
              <a:ln>
                <a:noFill/>
              </a:ln>
              <a:effectLst/>
            </c:spPr>
            <c:extLst>
              <c:ext xmlns:c16="http://schemas.microsoft.com/office/drawing/2014/chart" uri="{C3380CC4-5D6E-409C-BE32-E72D297353CC}">
                <c16:uniqueId val="{00000003-F899-4E67-BCFA-E7EADE46A4F2}"/>
              </c:ext>
            </c:extLst>
          </c:dPt>
          <c:dLbls>
            <c:spPr>
              <a:noFill/>
              <a:ln>
                <a:noFill/>
              </a:ln>
              <a:effectLst/>
            </c:spPr>
            <c:txPr>
              <a:bodyPr rot="-5400000" spcFirstLastPara="1" vertOverflow="clip" horzOverflow="clip" vert="horz" wrap="square" lIns="38100" tIns="19050" rIns="38100" bIns="19050" anchor="ctr" anchorCtr="1">
                <a:spAutoFit/>
              </a:bodyPr>
              <a:lstStyle/>
              <a:p>
                <a:pPr>
                  <a:defRPr sz="1200" b="0" i="0" u="none" strike="noStrike" kern="1200" baseline="0">
                    <a:solidFill>
                      <a:schemeClr val="tx1">
                        <a:lumMod val="50000"/>
                        <a:lumOff val="50000"/>
                      </a:schemeClr>
                    </a:solidFill>
                    <a:latin typeface="Century Gothic" panose="020B0502020202020204" pitchFamily="34" charset="0"/>
                    <a:ea typeface="+mn-ea"/>
                    <a:cs typeface="+mn-cs"/>
                  </a:defRPr>
                </a:pPr>
                <a:endParaRPr lang="pt-B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'Calculos '!$B$4:$B$5</c:f>
              <c:strCache>
                <c:ptCount val="2"/>
                <c:pt idx="0">
                  <c:v>Status Actual</c:v>
                </c:pt>
                <c:pt idx="1">
                  <c:v>Plano Futuro</c:v>
                </c:pt>
              </c:strCache>
            </c:strRef>
          </c:cat>
          <c:val>
            <c:numRef>
              <c:f>'Calculos '!$C$4:$C$5</c:f>
              <c:numCache>
                <c:formatCode>0.0%</c:formatCode>
                <c:ptCount val="2"/>
                <c:pt idx="0">
                  <c:v>0.38575000000000015</c:v>
                </c:pt>
                <c:pt idx="1">
                  <c:v>0.82275000000000009</c:v>
                </c:pt>
              </c:numCache>
            </c:numRef>
          </c:val>
          <c:extLst>
            <c:ext xmlns:c16="http://schemas.microsoft.com/office/drawing/2014/chart" uri="{C3380CC4-5D6E-409C-BE32-E72D297353CC}">
              <c16:uniqueId val="{00000004-F899-4E67-BCFA-E7EADE46A4F2}"/>
            </c:ext>
          </c:extLst>
        </c:ser>
        <c:dLbls>
          <c:dLblPos val="outEnd"/>
          <c:showLegendKey val="0"/>
          <c:showVal val="1"/>
          <c:showCatName val="0"/>
          <c:showSerName val="0"/>
          <c:showPercent val="0"/>
          <c:showBubbleSize val="0"/>
        </c:dLbls>
        <c:gapWidth val="444"/>
        <c:overlap val="-90"/>
        <c:axId val="132728768"/>
        <c:axId val="132736672"/>
      </c:barChart>
      <c:catAx>
        <c:axId val="132728768"/>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cap="all" spc="120" normalizeH="0" baseline="0">
                <a:solidFill>
                  <a:schemeClr val="tx1">
                    <a:lumMod val="65000"/>
                    <a:lumOff val="35000"/>
                  </a:schemeClr>
                </a:solidFill>
                <a:latin typeface="Century Gothic" panose="020B0502020202020204" pitchFamily="34" charset="0"/>
                <a:ea typeface="+mn-ea"/>
                <a:cs typeface="+mn-cs"/>
              </a:defRPr>
            </a:pPr>
            <a:endParaRPr lang="pt-BR"/>
          </a:p>
        </c:txPr>
        <c:crossAx val="132736672"/>
        <c:crosses val="autoZero"/>
        <c:auto val="1"/>
        <c:lblAlgn val="ctr"/>
        <c:lblOffset val="100"/>
        <c:noMultiLvlLbl val="0"/>
      </c:catAx>
      <c:valAx>
        <c:axId val="132736672"/>
        <c:scaling>
          <c:orientation val="minMax"/>
        </c:scaling>
        <c:delete val="1"/>
        <c:axPos val="l"/>
        <c:numFmt formatCode="0.0%" sourceLinked="1"/>
        <c:majorTickMark val="none"/>
        <c:minorTickMark val="none"/>
        <c:tickLblPos val="nextTo"/>
        <c:crossAx val="132728768"/>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000" b="1" i="0" u="none" strike="noStrike" kern="1200" spc="0" baseline="0">
                <a:solidFill>
                  <a:schemeClr val="tx1">
                    <a:lumMod val="65000"/>
                    <a:lumOff val="35000"/>
                  </a:schemeClr>
                </a:solidFill>
                <a:latin typeface="Century Gothic" panose="020B0502020202020204" pitchFamily="34" charset="0"/>
                <a:ea typeface="+mn-ea"/>
                <a:cs typeface="+mn-cs"/>
              </a:defRPr>
            </a:pPr>
            <a:r>
              <a:rPr lang="pt-BR" sz="2000" b="1">
                <a:latin typeface="Century Gothic" panose="020B0502020202020204" pitchFamily="34" charset="0"/>
              </a:rPr>
              <a:t>PUNTUACIÓN</a:t>
            </a:r>
            <a:r>
              <a:rPr lang="pt-BR" sz="2000" b="1" baseline="0">
                <a:latin typeface="Century Gothic" panose="020B0502020202020204" pitchFamily="34" charset="0"/>
              </a:rPr>
              <a:t> ACTUAL Y FUTURA</a:t>
            </a:r>
            <a:endParaRPr lang="pt-BR" sz="2000" b="1">
              <a:latin typeface="Century Gothic" panose="020B0502020202020204" pitchFamily="34" charset="0"/>
            </a:endParaRPr>
          </a:p>
        </c:rich>
      </c:tx>
      <c:overlay val="0"/>
      <c:spPr>
        <a:noFill/>
        <a:ln>
          <a:noFill/>
        </a:ln>
        <a:effectLst/>
      </c:spPr>
      <c:txPr>
        <a:bodyPr rot="0" spcFirstLastPara="1" vertOverflow="ellipsis" vert="horz" wrap="square" anchor="ctr" anchorCtr="1"/>
        <a:lstStyle/>
        <a:p>
          <a:pPr>
            <a:defRPr sz="2000" b="1" i="0" u="none" strike="noStrike" kern="1200" spc="0" baseline="0">
              <a:solidFill>
                <a:schemeClr val="tx1">
                  <a:lumMod val="65000"/>
                  <a:lumOff val="35000"/>
                </a:schemeClr>
              </a:solidFill>
              <a:latin typeface="Century Gothic" panose="020B0502020202020204" pitchFamily="34" charset="0"/>
              <a:ea typeface="+mn-ea"/>
              <a:cs typeface="+mn-cs"/>
            </a:defRPr>
          </a:pPr>
          <a:endParaRPr lang="pt-BR"/>
        </a:p>
      </c:txPr>
    </c:title>
    <c:autoTitleDeleted val="0"/>
    <c:plotArea>
      <c:layout>
        <c:manualLayout>
          <c:layoutTarget val="inner"/>
          <c:xMode val="edge"/>
          <c:yMode val="edge"/>
          <c:x val="0.29289344892494501"/>
          <c:y val="0.20662875473899095"/>
          <c:w val="0.41690649274901243"/>
          <c:h val="0.7165580344123651"/>
        </c:manualLayout>
      </c:layout>
      <c:radarChart>
        <c:radarStyle val="marker"/>
        <c:varyColors val="0"/>
        <c:ser>
          <c:idx val="0"/>
          <c:order val="0"/>
          <c:tx>
            <c:strRef>
              <c:f>'Calculos '!$F$4</c:f>
              <c:strCache>
                <c:ptCount val="1"/>
                <c:pt idx="0">
                  <c:v>STATUS ACTUAL</c:v>
                </c:pt>
              </c:strCache>
            </c:strRef>
          </c:tx>
          <c:spPr>
            <a:ln w="28575" cap="rnd">
              <a:solidFill>
                <a:srgbClr val="C00000"/>
              </a:solidFill>
              <a:round/>
            </a:ln>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800" b="0" i="0" u="none" strike="noStrike" kern="1200" baseline="0">
                    <a:solidFill>
                      <a:schemeClr val="tx1">
                        <a:lumMod val="75000"/>
                        <a:lumOff val="25000"/>
                      </a:schemeClr>
                    </a:solidFill>
                    <a:latin typeface="Century Gothic" panose="020B0502020202020204" pitchFamily="34" charset="0"/>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'Calculos '!$G$2:$L$2</c:f>
              <c:strCache>
                <c:ptCount val="6"/>
                <c:pt idx="0">
                  <c:v>Estratégia</c:v>
                </c:pt>
                <c:pt idx="1">
                  <c:v>Adquisición</c:v>
                </c:pt>
                <c:pt idx="2">
                  <c:v>Control</c:v>
                </c:pt>
                <c:pt idx="3">
                  <c:v>Mercado</c:v>
                </c:pt>
                <c:pt idx="4">
                  <c:v>Mantenimiento</c:v>
                </c:pt>
                <c:pt idx="5">
                  <c:v>Descarte</c:v>
                </c:pt>
              </c:strCache>
            </c:strRef>
          </c:cat>
          <c:val>
            <c:numRef>
              <c:f>'Calculos '!$G$4:$L$4</c:f>
              <c:numCache>
                <c:formatCode>0%</c:formatCode>
                <c:ptCount val="6"/>
                <c:pt idx="0">
                  <c:v>0.37000000000000005</c:v>
                </c:pt>
                <c:pt idx="1">
                  <c:v>0.48999999999999994</c:v>
                </c:pt>
                <c:pt idx="2">
                  <c:v>0.27</c:v>
                </c:pt>
                <c:pt idx="3">
                  <c:v>0.318</c:v>
                </c:pt>
                <c:pt idx="4">
                  <c:v>0.50124999999999997</c:v>
                </c:pt>
                <c:pt idx="5">
                  <c:v>0.69999999999999984</c:v>
                </c:pt>
              </c:numCache>
            </c:numRef>
          </c:val>
          <c:extLst>
            <c:ext xmlns:c16="http://schemas.microsoft.com/office/drawing/2014/chart" uri="{C3380CC4-5D6E-409C-BE32-E72D297353CC}">
              <c16:uniqueId val="{00000000-D139-46A7-AEAF-D3269C71D0EE}"/>
            </c:ext>
          </c:extLst>
        </c:ser>
        <c:ser>
          <c:idx val="1"/>
          <c:order val="1"/>
          <c:tx>
            <c:strRef>
              <c:f>'Calculos '!$F$5</c:f>
              <c:strCache>
                <c:ptCount val="1"/>
                <c:pt idx="0">
                  <c:v>Plano FUTURO</c:v>
                </c:pt>
              </c:strCache>
            </c:strRef>
          </c:tx>
          <c:spPr>
            <a:ln w="28575" cap="rnd">
              <a:solidFill>
                <a:srgbClr val="00B050"/>
              </a:solidFill>
              <a:round/>
            </a:ln>
            <a:effectLst/>
          </c:spPr>
          <c:marker>
            <c:symbol val="none"/>
          </c:marker>
          <c:dLbls>
            <c:spPr>
              <a:noFill/>
              <a:ln>
                <a:noFill/>
              </a:ln>
              <a:effectLst/>
            </c:spPr>
            <c:txPr>
              <a:bodyPr rot="0" spcFirstLastPara="1" vertOverflow="overflow" horzOverflow="overflow" vert="horz" wrap="square" lIns="0" tIns="0" rIns="0" bIns="0" anchor="b" anchorCtr="1">
                <a:spAutoFit/>
              </a:bodyPr>
              <a:lstStyle/>
              <a:p>
                <a:pPr>
                  <a:defRPr sz="900" b="0" i="0" u="none" strike="noStrike" kern="1200" baseline="0">
                    <a:solidFill>
                      <a:schemeClr val="tx1">
                        <a:lumMod val="75000"/>
                        <a:lumOff val="25000"/>
                      </a:schemeClr>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pPr xmlns:c15="http://schemas.microsoft.com/office/drawing/2012/chart">
                  <a:prstGeom prst="rect">
                    <a:avLst/>
                  </a:prstGeom>
                  <a:noFill/>
                  <a:ln>
                    <a:noFill/>
                  </a:ln>
                </c15:spPr>
                <c15:showLeaderLines val="1"/>
                <c15:leaderLines>
                  <c:spPr>
                    <a:ln w="9525" cap="flat" cmpd="sng" algn="ctr">
                      <a:solidFill>
                        <a:schemeClr val="tx1">
                          <a:lumMod val="35000"/>
                          <a:lumOff val="65000"/>
                        </a:schemeClr>
                      </a:solidFill>
                      <a:round/>
                    </a:ln>
                    <a:effectLst/>
                  </c:spPr>
                </c15:leaderLines>
              </c:ext>
            </c:extLst>
          </c:dLbls>
          <c:cat>
            <c:strRef>
              <c:f>'Calculos '!$G$2:$L$2</c:f>
              <c:strCache>
                <c:ptCount val="6"/>
                <c:pt idx="0">
                  <c:v>Estratégia</c:v>
                </c:pt>
                <c:pt idx="1">
                  <c:v>Adquisición</c:v>
                </c:pt>
                <c:pt idx="2">
                  <c:v>Control</c:v>
                </c:pt>
                <c:pt idx="3">
                  <c:v>Mercado</c:v>
                </c:pt>
                <c:pt idx="4">
                  <c:v>Mantenimiento</c:v>
                </c:pt>
                <c:pt idx="5">
                  <c:v>Descarte</c:v>
                </c:pt>
              </c:strCache>
            </c:strRef>
          </c:cat>
          <c:val>
            <c:numRef>
              <c:f>'Calculos '!$G$5:$L$5</c:f>
              <c:numCache>
                <c:formatCode>0%</c:formatCode>
                <c:ptCount val="6"/>
                <c:pt idx="0">
                  <c:v>0.82000000000000006</c:v>
                </c:pt>
                <c:pt idx="1">
                  <c:v>0.72999999999999987</c:v>
                </c:pt>
                <c:pt idx="2">
                  <c:v>0.86499999999999988</c:v>
                </c:pt>
                <c:pt idx="3">
                  <c:v>0.75900000000000023</c:v>
                </c:pt>
                <c:pt idx="4">
                  <c:v>0.84250000000000014</c:v>
                </c:pt>
                <c:pt idx="5">
                  <c:v>1</c:v>
                </c:pt>
              </c:numCache>
            </c:numRef>
          </c:val>
          <c:extLst>
            <c:ext xmlns:c16="http://schemas.microsoft.com/office/drawing/2014/chart" uri="{C3380CC4-5D6E-409C-BE32-E72D297353CC}">
              <c16:uniqueId val="{00000001-D139-46A7-AEAF-D3269C71D0EE}"/>
            </c:ext>
          </c:extLst>
        </c:ser>
        <c:dLbls>
          <c:showLegendKey val="0"/>
          <c:showVal val="0"/>
          <c:showCatName val="0"/>
          <c:showSerName val="0"/>
          <c:showPercent val="0"/>
          <c:showBubbleSize val="0"/>
        </c:dLbls>
        <c:axId val="132762464"/>
        <c:axId val="132751648"/>
      </c:radarChart>
      <c:catAx>
        <c:axId val="13276246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t" anchorCtr="1"/>
          <a:lstStyle/>
          <a:p>
            <a:pPr>
              <a:defRPr sz="900" b="0" i="0" u="none" strike="noStrike" kern="1200" baseline="0">
                <a:solidFill>
                  <a:schemeClr val="tx1">
                    <a:lumMod val="65000"/>
                    <a:lumOff val="35000"/>
                  </a:schemeClr>
                </a:solidFill>
                <a:latin typeface="Century Gothic" panose="020B0502020202020204" pitchFamily="34" charset="0"/>
                <a:ea typeface="+mn-ea"/>
                <a:cs typeface="+mn-cs"/>
              </a:defRPr>
            </a:pPr>
            <a:endParaRPr lang="pt-BR"/>
          </a:p>
        </c:txPr>
        <c:crossAx val="132751648"/>
        <c:crosses val="autoZero"/>
        <c:auto val="1"/>
        <c:lblAlgn val="ctr"/>
        <c:lblOffset val="100"/>
        <c:noMultiLvlLbl val="0"/>
      </c:catAx>
      <c:valAx>
        <c:axId val="132751648"/>
        <c:scaling>
          <c:orientation val="minMax"/>
          <c:max val="1"/>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132762464"/>
        <c:crosses val="autoZero"/>
        <c:crossBetween val="between"/>
        <c:majorUnit val="0.2"/>
      </c:valAx>
      <c:spPr>
        <a:noFill/>
        <a:ln>
          <a:noFill/>
        </a:ln>
        <a:effectLst/>
      </c:spPr>
    </c:plotArea>
    <c:legend>
      <c:legendPos val="l"/>
      <c:layout>
        <c:manualLayout>
          <c:xMode val="edge"/>
          <c:yMode val="edge"/>
          <c:x val="0"/>
          <c:y val="0.81577500729075536"/>
          <c:w val="0.24033765476285163"/>
          <c:h val="0.15625109361329836"/>
        </c:manualLayout>
      </c:layout>
      <c:overlay val="0"/>
      <c:spPr>
        <a:noFill/>
        <a:ln>
          <a:noFill/>
        </a:ln>
        <a:effectLst/>
      </c:spPr>
      <c:txPr>
        <a:bodyPr rot="0" spcFirstLastPara="1" vertOverflow="ellipsis" vert="horz" wrap="square" anchor="ctr" anchorCtr="1"/>
        <a:lstStyle/>
        <a:p>
          <a:pPr>
            <a:defRPr sz="1200" b="0" i="0" u="none" strike="noStrike" kern="1200" baseline="0">
              <a:solidFill>
                <a:schemeClr val="tx1">
                  <a:lumMod val="65000"/>
                  <a:lumOff val="35000"/>
                </a:schemeClr>
              </a:solidFill>
              <a:latin typeface="Century Gothic" panose="020B0502020202020204" pitchFamily="34" charset="0"/>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000" b="1" i="0" u="none" strike="noStrike" kern="1200" cap="all" spc="120" normalizeH="0" baseline="0">
                <a:solidFill>
                  <a:schemeClr val="tx1">
                    <a:lumMod val="65000"/>
                    <a:lumOff val="35000"/>
                  </a:schemeClr>
                </a:solidFill>
                <a:latin typeface="Century Gothic" panose="020B0502020202020204" pitchFamily="34" charset="0"/>
                <a:ea typeface="+mn-ea"/>
                <a:cs typeface="+mn-cs"/>
              </a:defRPr>
            </a:pPr>
            <a:r>
              <a:rPr lang="pt-BR" sz="2000">
                <a:latin typeface="Century Gothic" panose="020B0502020202020204" pitchFamily="34" charset="0"/>
              </a:rPr>
              <a:t>MAPA DE OPORTUNIDADES vs FUTURO</a:t>
            </a:r>
          </a:p>
        </c:rich>
      </c:tx>
      <c:layout>
        <c:manualLayout>
          <c:xMode val="edge"/>
          <c:yMode val="edge"/>
          <c:x val="0.17063188976377955"/>
          <c:y val="2.7777777777777776E-2"/>
        </c:manualLayout>
      </c:layout>
      <c:overlay val="0"/>
      <c:spPr>
        <a:noFill/>
        <a:ln>
          <a:noFill/>
        </a:ln>
        <a:effectLst/>
      </c:spPr>
      <c:txPr>
        <a:bodyPr rot="0" spcFirstLastPara="1" vertOverflow="ellipsis" vert="horz" wrap="square" anchor="ctr" anchorCtr="1"/>
        <a:lstStyle/>
        <a:p>
          <a:pPr>
            <a:defRPr sz="2000" b="1" i="0" u="none" strike="noStrike" kern="1200" cap="all" spc="120" normalizeH="0" baseline="0">
              <a:solidFill>
                <a:schemeClr val="tx1">
                  <a:lumMod val="65000"/>
                  <a:lumOff val="35000"/>
                </a:schemeClr>
              </a:solidFill>
              <a:latin typeface="Century Gothic" panose="020B0502020202020204" pitchFamily="34" charset="0"/>
              <a:ea typeface="+mn-ea"/>
              <a:cs typeface="+mn-cs"/>
            </a:defRPr>
          </a:pPr>
          <a:endParaRPr lang="pt-BR"/>
        </a:p>
      </c:txPr>
    </c:title>
    <c:autoTitleDeleted val="0"/>
    <c:plotArea>
      <c:layout/>
      <c:barChart>
        <c:barDir val="col"/>
        <c:grouping val="clustered"/>
        <c:varyColors val="0"/>
        <c:ser>
          <c:idx val="0"/>
          <c:order val="0"/>
          <c:tx>
            <c:strRef>
              <c:f>'Calculos '!$N$3</c:f>
              <c:strCache>
                <c:ptCount val="1"/>
                <c:pt idx="0">
                  <c:v>vs FUTURO</c:v>
                </c:pt>
              </c:strCache>
            </c:strRef>
          </c:tx>
          <c:spPr>
            <a:solidFill>
              <a:srgbClr val="C00000"/>
            </a:solidFill>
            <a:ln>
              <a:noFill/>
            </a:ln>
            <a:effectLst/>
          </c:spPr>
          <c:invertIfNegative val="0"/>
          <c:dLbls>
            <c:spPr>
              <a:noFill/>
              <a:ln>
                <a:noFill/>
              </a:ln>
              <a:effectLst/>
            </c:spPr>
            <c:txPr>
              <a:bodyPr rot="-5400000" spcFirstLastPara="1" vertOverflow="clip" horzOverflow="clip" vert="horz" wrap="square" lIns="38100" tIns="19050" rIns="38100" bIns="19050" anchor="ctr" anchorCtr="1">
                <a:spAutoFit/>
              </a:bodyPr>
              <a:lstStyle/>
              <a:p>
                <a:pPr>
                  <a:defRPr sz="800" b="0" i="0" u="none" strike="noStrike" kern="1200" baseline="0">
                    <a:solidFill>
                      <a:schemeClr val="tx1">
                        <a:lumMod val="50000"/>
                        <a:lumOff val="50000"/>
                      </a:schemeClr>
                    </a:solidFill>
                    <a:latin typeface="+mn-lt"/>
                    <a:ea typeface="+mn-ea"/>
                    <a:cs typeface="+mn-cs"/>
                  </a:defRPr>
                </a:pPr>
                <a:endParaRPr lang="pt-B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'Calculos '!$O$2:$T$2</c:f>
              <c:strCache>
                <c:ptCount val="6"/>
                <c:pt idx="0">
                  <c:v>ESTRATÉGIA</c:v>
                </c:pt>
                <c:pt idx="1">
                  <c:v>ADQUISICIÓN</c:v>
                </c:pt>
                <c:pt idx="2">
                  <c:v>CONTROL</c:v>
                </c:pt>
                <c:pt idx="3">
                  <c:v>MERCADO</c:v>
                </c:pt>
                <c:pt idx="4">
                  <c:v>MANTENIMIENTO</c:v>
                </c:pt>
                <c:pt idx="5">
                  <c:v>DESCARTE</c:v>
                </c:pt>
              </c:strCache>
            </c:strRef>
          </c:cat>
          <c:val>
            <c:numRef>
              <c:f>'Calculos '!$O$3:$T$3</c:f>
              <c:numCache>
                <c:formatCode>0%</c:formatCode>
                <c:ptCount val="6"/>
                <c:pt idx="0">
                  <c:v>0.45</c:v>
                </c:pt>
                <c:pt idx="1">
                  <c:v>0.23999999999999994</c:v>
                </c:pt>
                <c:pt idx="2">
                  <c:v>0.59499999999999986</c:v>
                </c:pt>
                <c:pt idx="3">
                  <c:v>0.44100000000000023</c:v>
                </c:pt>
                <c:pt idx="4">
                  <c:v>0.34125000000000016</c:v>
                </c:pt>
                <c:pt idx="5">
                  <c:v>0.30000000000000016</c:v>
                </c:pt>
              </c:numCache>
            </c:numRef>
          </c:val>
          <c:extLst>
            <c:ext xmlns:c16="http://schemas.microsoft.com/office/drawing/2014/chart" uri="{C3380CC4-5D6E-409C-BE32-E72D297353CC}">
              <c16:uniqueId val="{00000000-C0B5-49D8-917F-D9B30CFA14FC}"/>
            </c:ext>
          </c:extLst>
        </c:ser>
        <c:dLbls>
          <c:dLblPos val="outEnd"/>
          <c:showLegendKey val="0"/>
          <c:showVal val="1"/>
          <c:showCatName val="0"/>
          <c:showSerName val="0"/>
          <c:showPercent val="0"/>
          <c:showBubbleSize val="0"/>
        </c:dLbls>
        <c:gapWidth val="444"/>
        <c:overlap val="-90"/>
        <c:axId val="213480336"/>
        <c:axId val="213482000"/>
      </c:barChart>
      <c:catAx>
        <c:axId val="213480336"/>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Century Gothic" panose="020B0502020202020204" pitchFamily="34" charset="0"/>
                <a:ea typeface="+mn-ea"/>
                <a:cs typeface="+mn-cs"/>
              </a:defRPr>
            </a:pPr>
            <a:endParaRPr lang="pt-BR"/>
          </a:p>
        </c:txPr>
        <c:crossAx val="213482000"/>
        <c:crosses val="autoZero"/>
        <c:auto val="1"/>
        <c:lblAlgn val="ctr"/>
        <c:lblOffset val="100"/>
        <c:noMultiLvlLbl val="0"/>
      </c:catAx>
      <c:valAx>
        <c:axId val="213482000"/>
        <c:scaling>
          <c:orientation val="minMax"/>
        </c:scaling>
        <c:delete val="1"/>
        <c:axPos val="l"/>
        <c:numFmt formatCode="0%" sourceLinked="1"/>
        <c:majorTickMark val="none"/>
        <c:minorTickMark val="none"/>
        <c:tickLblPos val="nextTo"/>
        <c:crossAx val="213480336"/>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000" b="1" i="0" u="none" strike="noStrike" kern="1200" cap="all" spc="120" normalizeH="0" baseline="0">
                <a:solidFill>
                  <a:schemeClr val="tx1">
                    <a:lumMod val="65000"/>
                    <a:lumOff val="35000"/>
                  </a:schemeClr>
                </a:solidFill>
                <a:latin typeface="Century Gothic" panose="020B0502020202020204" pitchFamily="34" charset="0"/>
                <a:ea typeface="+mn-ea"/>
                <a:cs typeface="+mn-cs"/>
              </a:defRPr>
            </a:pPr>
            <a:r>
              <a:rPr lang="pt-BR" sz="2000">
                <a:latin typeface="Century Gothic" panose="020B0502020202020204" pitchFamily="34" charset="0"/>
              </a:rPr>
              <a:t>Analisis de Tendencia</a:t>
            </a:r>
          </a:p>
        </c:rich>
      </c:tx>
      <c:overlay val="0"/>
      <c:spPr>
        <a:noFill/>
        <a:ln>
          <a:noFill/>
        </a:ln>
        <a:effectLst/>
      </c:spPr>
      <c:txPr>
        <a:bodyPr rot="0" spcFirstLastPara="1" vertOverflow="ellipsis" vert="horz" wrap="square" anchor="ctr" anchorCtr="1"/>
        <a:lstStyle/>
        <a:p>
          <a:pPr>
            <a:defRPr sz="2000" b="1" i="0" u="none" strike="noStrike" kern="1200" cap="all" spc="120" normalizeH="0" baseline="0">
              <a:solidFill>
                <a:schemeClr val="tx1">
                  <a:lumMod val="65000"/>
                  <a:lumOff val="35000"/>
                </a:schemeClr>
              </a:solidFill>
              <a:latin typeface="Century Gothic" panose="020B0502020202020204" pitchFamily="34" charset="0"/>
              <a:ea typeface="+mn-ea"/>
              <a:cs typeface="+mn-cs"/>
            </a:defRPr>
          </a:pPr>
          <a:endParaRPr lang="pt-BR"/>
        </a:p>
      </c:txPr>
    </c:title>
    <c:autoTitleDeleted val="0"/>
    <c:plotArea>
      <c:layout/>
      <c:barChart>
        <c:barDir val="col"/>
        <c:grouping val="clustered"/>
        <c:varyColors val="0"/>
        <c:ser>
          <c:idx val="0"/>
          <c:order val="0"/>
          <c:spPr>
            <a:solidFill>
              <a:schemeClr val="accent1"/>
            </a:solidFill>
            <a:ln>
              <a:noFill/>
            </a:ln>
            <a:effectLst/>
          </c:spPr>
          <c:invertIfNegative val="0"/>
          <c:dPt>
            <c:idx val="0"/>
            <c:invertIfNegative val="0"/>
            <c:bubble3D val="0"/>
            <c:spPr>
              <a:solidFill>
                <a:srgbClr val="C00000"/>
              </a:solidFill>
              <a:ln>
                <a:noFill/>
              </a:ln>
              <a:effectLst/>
            </c:spPr>
            <c:extLst>
              <c:ext xmlns:c16="http://schemas.microsoft.com/office/drawing/2014/chart" uri="{C3380CC4-5D6E-409C-BE32-E72D297353CC}">
                <c16:uniqueId val="{00000001-7F43-4B65-9C91-A5C85A346D09}"/>
              </c:ext>
            </c:extLst>
          </c:dPt>
          <c:dPt>
            <c:idx val="1"/>
            <c:invertIfNegative val="0"/>
            <c:bubble3D val="0"/>
            <c:spPr>
              <a:solidFill>
                <a:srgbClr val="00B050"/>
              </a:solidFill>
              <a:ln>
                <a:noFill/>
              </a:ln>
              <a:effectLst/>
            </c:spPr>
            <c:extLst>
              <c:ext xmlns:c16="http://schemas.microsoft.com/office/drawing/2014/chart" uri="{C3380CC4-5D6E-409C-BE32-E72D297353CC}">
                <c16:uniqueId val="{00000003-7F43-4B65-9C91-A5C85A346D09}"/>
              </c:ext>
            </c:extLst>
          </c:dPt>
          <c:dLbls>
            <c:spPr>
              <a:noFill/>
              <a:ln>
                <a:noFill/>
              </a:ln>
              <a:effectLst/>
            </c:spPr>
            <c:txPr>
              <a:bodyPr rot="-5400000" spcFirstLastPara="1" vertOverflow="clip" horzOverflow="clip" vert="horz" wrap="square" lIns="38100" tIns="19050" rIns="38100" bIns="19050" anchor="ctr" anchorCtr="1">
                <a:spAutoFit/>
              </a:bodyPr>
              <a:lstStyle/>
              <a:p>
                <a:pPr>
                  <a:defRPr sz="1200" b="0" i="0" u="none" strike="noStrike" kern="1200" baseline="0">
                    <a:solidFill>
                      <a:schemeClr val="tx1">
                        <a:lumMod val="50000"/>
                        <a:lumOff val="50000"/>
                      </a:schemeClr>
                    </a:solidFill>
                    <a:latin typeface="Century Gothic" panose="020B0502020202020204" pitchFamily="34" charset="0"/>
                    <a:ea typeface="+mn-ea"/>
                    <a:cs typeface="+mn-cs"/>
                  </a:defRPr>
                </a:pPr>
                <a:endParaRPr lang="pt-B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'Calculos '!$B$4:$B$5</c:f>
              <c:strCache>
                <c:ptCount val="2"/>
                <c:pt idx="0">
                  <c:v>Status Actual</c:v>
                </c:pt>
                <c:pt idx="1">
                  <c:v>Plano Futuro</c:v>
                </c:pt>
              </c:strCache>
            </c:strRef>
          </c:cat>
          <c:val>
            <c:numRef>
              <c:f>'Calculos '!$C$4:$C$5</c:f>
              <c:numCache>
                <c:formatCode>0.0%</c:formatCode>
                <c:ptCount val="2"/>
                <c:pt idx="0">
                  <c:v>0.38575000000000015</c:v>
                </c:pt>
                <c:pt idx="1">
                  <c:v>0.82275000000000009</c:v>
                </c:pt>
              </c:numCache>
            </c:numRef>
          </c:val>
          <c:extLst>
            <c:ext xmlns:c16="http://schemas.microsoft.com/office/drawing/2014/chart" uri="{C3380CC4-5D6E-409C-BE32-E72D297353CC}">
              <c16:uniqueId val="{00000004-7F43-4B65-9C91-A5C85A346D09}"/>
            </c:ext>
          </c:extLst>
        </c:ser>
        <c:dLbls>
          <c:dLblPos val="outEnd"/>
          <c:showLegendKey val="0"/>
          <c:showVal val="1"/>
          <c:showCatName val="0"/>
          <c:showSerName val="0"/>
          <c:showPercent val="0"/>
          <c:showBubbleSize val="0"/>
        </c:dLbls>
        <c:gapWidth val="444"/>
        <c:overlap val="-90"/>
        <c:axId val="132728768"/>
        <c:axId val="132736672"/>
      </c:barChart>
      <c:catAx>
        <c:axId val="132728768"/>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cap="all" spc="120" normalizeH="0" baseline="0">
                <a:solidFill>
                  <a:schemeClr val="tx1">
                    <a:lumMod val="65000"/>
                    <a:lumOff val="35000"/>
                  </a:schemeClr>
                </a:solidFill>
                <a:latin typeface="Century Gothic" panose="020B0502020202020204" pitchFamily="34" charset="0"/>
                <a:ea typeface="+mn-ea"/>
                <a:cs typeface="+mn-cs"/>
              </a:defRPr>
            </a:pPr>
            <a:endParaRPr lang="pt-BR"/>
          </a:p>
        </c:txPr>
        <c:crossAx val="132736672"/>
        <c:crosses val="autoZero"/>
        <c:auto val="1"/>
        <c:lblAlgn val="ctr"/>
        <c:lblOffset val="100"/>
        <c:noMultiLvlLbl val="0"/>
      </c:catAx>
      <c:valAx>
        <c:axId val="132736672"/>
        <c:scaling>
          <c:orientation val="minMax"/>
        </c:scaling>
        <c:delete val="1"/>
        <c:axPos val="l"/>
        <c:numFmt formatCode="0.0%" sourceLinked="1"/>
        <c:majorTickMark val="none"/>
        <c:minorTickMark val="none"/>
        <c:tickLblPos val="nextTo"/>
        <c:crossAx val="132728768"/>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000" b="1" i="0" u="none" strike="noStrike" kern="1200" spc="0" baseline="0">
                <a:solidFill>
                  <a:schemeClr val="tx1">
                    <a:lumMod val="65000"/>
                    <a:lumOff val="35000"/>
                  </a:schemeClr>
                </a:solidFill>
                <a:latin typeface="Century Gothic" panose="020B0502020202020204" pitchFamily="34" charset="0"/>
                <a:ea typeface="+mn-ea"/>
                <a:cs typeface="+mn-cs"/>
              </a:defRPr>
            </a:pPr>
            <a:r>
              <a:rPr lang="pt-BR" sz="2000" b="1">
                <a:latin typeface="Century Gothic" panose="020B0502020202020204" pitchFamily="34" charset="0"/>
              </a:rPr>
              <a:t>PUNTUACIÓN</a:t>
            </a:r>
            <a:r>
              <a:rPr lang="pt-BR" sz="2000" b="1" baseline="0">
                <a:latin typeface="Century Gothic" panose="020B0502020202020204" pitchFamily="34" charset="0"/>
              </a:rPr>
              <a:t> ACTUAL Y FUTURA</a:t>
            </a:r>
            <a:endParaRPr lang="pt-BR" sz="2000" b="1">
              <a:latin typeface="Century Gothic" panose="020B0502020202020204" pitchFamily="34" charset="0"/>
            </a:endParaRPr>
          </a:p>
        </c:rich>
      </c:tx>
      <c:overlay val="0"/>
      <c:spPr>
        <a:noFill/>
        <a:ln>
          <a:noFill/>
        </a:ln>
        <a:effectLst/>
      </c:spPr>
      <c:txPr>
        <a:bodyPr rot="0" spcFirstLastPara="1" vertOverflow="ellipsis" vert="horz" wrap="square" anchor="ctr" anchorCtr="1"/>
        <a:lstStyle/>
        <a:p>
          <a:pPr>
            <a:defRPr sz="2000" b="1" i="0" u="none" strike="noStrike" kern="1200" spc="0" baseline="0">
              <a:solidFill>
                <a:schemeClr val="tx1">
                  <a:lumMod val="65000"/>
                  <a:lumOff val="35000"/>
                </a:schemeClr>
              </a:solidFill>
              <a:latin typeface="Century Gothic" panose="020B0502020202020204" pitchFamily="34" charset="0"/>
              <a:ea typeface="+mn-ea"/>
              <a:cs typeface="+mn-cs"/>
            </a:defRPr>
          </a:pPr>
          <a:endParaRPr lang="pt-BR"/>
        </a:p>
      </c:txPr>
    </c:title>
    <c:autoTitleDeleted val="0"/>
    <c:plotArea>
      <c:layout>
        <c:manualLayout>
          <c:layoutTarget val="inner"/>
          <c:xMode val="edge"/>
          <c:yMode val="edge"/>
          <c:x val="0.29289344892494501"/>
          <c:y val="0.20662875473899095"/>
          <c:w val="0.41690649274901243"/>
          <c:h val="0.7165580344123651"/>
        </c:manualLayout>
      </c:layout>
      <c:radarChart>
        <c:radarStyle val="marker"/>
        <c:varyColors val="0"/>
        <c:ser>
          <c:idx val="0"/>
          <c:order val="0"/>
          <c:tx>
            <c:strRef>
              <c:f>'Calculos '!$F$4</c:f>
              <c:strCache>
                <c:ptCount val="1"/>
                <c:pt idx="0">
                  <c:v>STATUS ACTUAL</c:v>
                </c:pt>
              </c:strCache>
            </c:strRef>
          </c:tx>
          <c:spPr>
            <a:ln w="28575" cap="rnd">
              <a:solidFill>
                <a:srgbClr val="C00000"/>
              </a:solidFill>
              <a:round/>
            </a:ln>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800" b="0" i="0" u="none" strike="noStrike" kern="1200" baseline="0">
                    <a:solidFill>
                      <a:schemeClr val="tx1">
                        <a:lumMod val="75000"/>
                        <a:lumOff val="25000"/>
                      </a:schemeClr>
                    </a:solidFill>
                    <a:latin typeface="Century Gothic" panose="020B0502020202020204" pitchFamily="34" charset="0"/>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'Calculos '!$G$2:$L$2</c:f>
              <c:strCache>
                <c:ptCount val="6"/>
                <c:pt idx="0">
                  <c:v>Estratégia</c:v>
                </c:pt>
                <c:pt idx="1">
                  <c:v>Adquisición</c:v>
                </c:pt>
                <c:pt idx="2">
                  <c:v>Control</c:v>
                </c:pt>
                <c:pt idx="3">
                  <c:v>Mercado</c:v>
                </c:pt>
                <c:pt idx="4">
                  <c:v>Mantenimiento</c:v>
                </c:pt>
                <c:pt idx="5">
                  <c:v>Descarte</c:v>
                </c:pt>
              </c:strCache>
            </c:strRef>
          </c:cat>
          <c:val>
            <c:numRef>
              <c:f>'Calculos '!$G$4:$L$4</c:f>
              <c:numCache>
                <c:formatCode>0%</c:formatCode>
                <c:ptCount val="6"/>
                <c:pt idx="0">
                  <c:v>0.37000000000000005</c:v>
                </c:pt>
                <c:pt idx="1">
                  <c:v>0.48999999999999994</c:v>
                </c:pt>
                <c:pt idx="2">
                  <c:v>0.27</c:v>
                </c:pt>
                <c:pt idx="3">
                  <c:v>0.318</c:v>
                </c:pt>
                <c:pt idx="4">
                  <c:v>0.50124999999999997</c:v>
                </c:pt>
                <c:pt idx="5">
                  <c:v>0.69999999999999984</c:v>
                </c:pt>
              </c:numCache>
            </c:numRef>
          </c:val>
          <c:extLst>
            <c:ext xmlns:c16="http://schemas.microsoft.com/office/drawing/2014/chart" uri="{C3380CC4-5D6E-409C-BE32-E72D297353CC}">
              <c16:uniqueId val="{00000000-214E-4BA1-8042-3124F2225FC2}"/>
            </c:ext>
          </c:extLst>
        </c:ser>
        <c:ser>
          <c:idx val="1"/>
          <c:order val="1"/>
          <c:tx>
            <c:strRef>
              <c:f>'Calculos '!$F$5</c:f>
              <c:strCache>
                <c:ptCount val="1"/>
                <c:pt idx="0">
                  <c:v>Plano FUTURO</c:v>
                </c:pt>
              </c:strCache>
            </c:strRef>
          </c:tx>
          <c:spPr>
            <a:ln w="28575" cap="rnd">
              <a:solidFill>
                <a:srgbClr val="00B050"/>
              </a:solidFill>
              <a:round/>
            </a:ln>
            <a:effectLst/>
          </c:spPr>
          <c:marker>
            <c:symbol val="none"/>
          </c:marker>
          <c:dLbls>
            <c:spPr>
              <a:noFill/>
              <a:ln>
                <a:noFill/>
              </a:ln>
              <a:effectLst/>
            </c:spPr>
            <c:txPr>
              <a:bodyPr rot="0" spcFirstLastPara="1" vertOverflow="overflow" horzOverflow="overflow" vert="horz" wrap="square" lIns="0" tIns="0" rIns="0" bIns="0" anchor="b" anchorCtr="1">
                <a:spAutoFit/>
              </a:bodyPr>
              <a:lstStyle/>
              <a:p>
                <a:pPr>
                  <a:defRPr sz="900" b="0" i="0" u="none" strike="noStrike" kern="1200" baseline="0">
                    <a:solidFill>
                      <a:schemeClr val="tx1">
                        <a:lumMod val="75000"/>
                        <a:lumOff val="25000"/>
                      </a:schemeClr>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pPr xmlns:c15="http://schemas.microsoft.com/office/drawing/2012/chart">
                  <a:prstGeom prst="rect">
                    <a:avLst/>
                  </a:prstGeom>
                  <a:noFill/>
                  <a:ln>
                    <a:noFill/>
                  </a:ln>
                </c15:spPr>
                <c15:showLeaderLines val="1"/>
                <c15:leaderLines>
                  <c:spPr>
                    <a:ln w="9525" cap="flat" cmpd="sng" algn="ctr">
                      <a:solidFill>
                        <a:schemeClr val="tx1">
                          <a:lumMod val="35000"/>
                          <a:lumOff val="65000"/>
                        </a:schemeClr>
                      </a:solidFill>
                      <a:round/>
                    </a:ln>
                    <a:effectLst/>
                  </c:spPr>
                </c15:leaderLines>
              </c:ext>
            </c:extLst>
          </c:dLbls>
          <c:cat>
            <c:strRef>
              <c:f>'Calculos '!$G$2:$L$2</c:f>
              <c:strCache>
                <c:ptCount val="6"/>
                <c:pt idx="0">
                  <c:v>Estratégia</c:v>
                </c:pt>
                <c:pt idx="1">
                  <c:v>Adquisición</c:v>
                </c:pt>
                <c:pt idx="2">
                  <c:v>Control</c:v>
                </c:pt>
                <c:pt idx="3">
                  <c:v>Mercado</c:v>
                </c:pt>
                <c:pt idx="4">
                  <c:v>Mantenimiento</c:v>
                </c:pt>
                <c:pt idx="5">
                  <c:v>Descarte</c:v>
                </c:pt>
              </c:strCache>
            </c:strRef>
          </c:cat>
          <c:val>
            <c:numRef>
              <c:f>'Calculos '!$G$5:$L$5</c:f>
              <c:numCache>
                <c:formatCode>0%</c:formatCode>
                <c:ptCount val="6"/>
                <c:pt idx="0">
                  <c:v>0.82000000000000006</c:v>
                </c:pt>
                <c:pt idx="1">
                  <c:v>0.72999999999999987</c:v>
                </c:pt>
                <c:pt idx="2">
                  <c:v>0.86499999999999988</c:v>
                </c:pt>
                <c:pt idx="3">
                  <c:v>0.75900000000000023</c:v>
                </c:pt>
                <c:pt idx="4">
                  <c:v>0.84250000000000014</c:v>
                </c:pt>
                <c:pt idx="5">
                  <c:v>1</c:v>
                </c:pt>
              </c:numCache>
            </c:numRef>
          </c:val>
          <c:extLst>
            <c:ext xmlns:c16="http://schemas.microsoft.com/office/drawing/2014/chart" uri="{C3380CC4-5D6E-409C-BE32-E72D297353CC}">
              <c16:uniqueId val="{00000001-214E-4BA1-8042-3124F2225FC2}"/>
            </c:ext>
          </c:extLst>
        </c:ser>
        <c:dLbls>
          <c:showLegendKey val="0"/>
          <c:showVal val="0"/>
          <c:showCatName val="0"/>
          <c:showSerName val="0"/>
          <c:showPercent val="0"/>
          <c:showBubbleSize val="0"/>
        </c:dLbls>
        <c:axId val="132762464"/>
        <c:axId val="132751648"/>
      </c:radarChart>
      <c:catAx>
        <c:axId val="13276246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t" anchorCtr="1"/>
          <a:lstStyle/>
          <a:p>
            <a:pPr>
              <a:defRPr sz="900" b="0" i="0" u="none" strike="noStrike" kern="1200" baseline="0">
                <a:solidFill>
                  <a:schemeClr val="tx1">
                    <a:lumMod val="65000"/>
                    <a:lumOff val="35000"/>
                  </a:schemeClr>
                </a:solidFill>
                <a:latin typeface="Century Gothic" panose="020B0502020202020204" pitchFamily="34" charset="0"/>
                <a:ea typeface="+mn-ea"/>
                <a:cs typeface="+mn-cs"/>
              </a:defRPr>
            </a:pPr>
            <a:endParaRPr lang="pt-BR"/>
          </a:p>
        </c:txPr>
        <c:crossAx val="132751648"/>
        <c:crosses val="autoZero"/>
        <c:auto val="1"/>
        <c:lblAlgn val="ctr"/>
        <c:lblOffset val="100"/>
        <c:noMultiLvlLbl val="0"/>
      </c:catAx>
      <c:valAx>
        <c:axId val="132751648"/>
        <c:scaling>
          <c:orientation val="minMax"/>
        </c:scaling>
        <c:delete val="1"/>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crossAx val="132762464"/>
        <c:crosses val="autoZero"/>
        <c:crossBetween val="between"/>
      </c:valAx>
      <c:spPr>
        <a:noFill/>
        <a:ln>
          <a:noFill/>
        </a:ln>
        <a:effectLst/>
      </c:spPr>
    </c:plotArea>
    <c:legend>
      <c:legendPos val="l"/>
      <c:layout>
        <c:manualLayout>
          <c:xMode val="edge"/>
          <c:yMode val="edge"/>
          <c:x val="0"/>
          <c:y val="0.81577500729075536"/>
          <c:w val="0.24033765476285163"/>
          <c:h val="0.15625109361329836"/>
        </c:manualLayout>
      </c:layout>
      <c:overlay val="0"/>
      <c:spPr>
        <a:noFill/>
        <a:ln>
          <a:noFill/>
        </a:ln>
        <a:effectLst/>
      </c:spPr>
      <c:txPr>
        <a:bodyPr rot="0" spcFirstLastPara="1" vertOverflow="ellipsis" vert="horz" wrap="square" anchor="ctr" anchorCtr="1"/>
        <a:lstStyle/>
        <a:p>
          <a:pPr>
            <a:defRPr sz="1200" b="0" i="0" u="none" strike="noStrike" kern="1200" baseline="0">
              <a:solidFill>
                <a:schemeClr val="tx1">
                  <a:lumMod val="65000"/>
                  <a:lumOff val="35000"/>
                </a:schemeClr>
              </a:solidFill>
              <a:latin typeface="Century Gothic" panose="020B0502020202020204" pitchFamily="34" charset="0"/>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000" b="1" i="0" u="none" strike="noStrike" kern="1200" cap="all" spc="120" normalizeH="0" baseline="0">
                <a:solidFill>
                  <a:schemeClr val="tx1">
                    <a:lumMod val="65000"/>
                    <a:lumOff val="35000"/>
                  </a:schemeClr>
                </a:solidFill>
                <a:latin typeface="Century Gothic" panose="020B0502020202020204" pitchFamily="34" charset="0"/>
                <a:ea typeface="+mn-ea"/>
                <a:cs typeface="+mn-cs"/>
              </a:defRPr>
            </a:pPr>
            <a:r>
              <a:rPr lang="pt-BR" sz="2000">
                <a:latin typeface="Century Gothic" panose="020B0502020202020204" pitchFamily="34" charset="0"/>
              </a:rPr>
              <a:t>MAPA DE OPORTUNIDADES vs FUTURO</a:t>
            </a:r>
          </a:p>
        </c:rich>
      </c:tx>
      <c:layout>
        <c:manualLayout>
          <c:xMode val="edge"/>
          <c:yMode val="edge"/>
          <c:x val="0.17063188976377955"/>
          <c:y val="2.7777777777777776E-2"/>
        </c:manualLayout>
      </c:layout>
      <c:overlay val="0"/>
      <c:spPr>
        <a:noFill/>
        <a:ln>
          <a:noFill/>
        </a:ln>
        <a:effectLst/>
      </c:spPr>
      <c:txPr>
        <a:bodyPr rot="0" spcFirstLastPara="1" vertOverflow="ellipsis" vert="horz" wrap="square" anchor="ctr" anchorCtr="1"/>
        <a:lstStyle/>
        <a:p>
          <a:pPr>
            <a:defRPr sz="2000" b="1" i="0" u="none" strike="noStrike" kern="1200" cap="all" spc="120" normalizeH="0" baseline="0">
              <a:solidFill>
                <a:schemeClr val="tx1">
                  <a:lumMod val="65000"/>
                  <a:lumOff val="35000"/>
                </a:schemeClr>
              </a:solidFill>
              <a:latin typeface="Century Gothic" panose="020B0502020202020204" pitchFamily="34" charset="0"/>
              <a:ea typeface="+mn-ea"/>
              <a:cs typeface="+mn-cs"/>
            </a:defRPr>
          </a:pPr>
          <a:endParaRPr lang="pt-BR"/>
        </a:p>
      </c:txPr>
    </c:title>
    <c:autoTitleDeleted val="0"/>
    <c:plotArea>
      <c:layout/>
      <c:barChart>
        <c:barDir val="col"/>
        <c:grouping val="clustered"/>
        <c:varyColors val="0"/>
        <c:ser>
          <c:idx val="0"/>
          <c:order val="0"/>
          <c:tx>
            <c:strRef>
              <c:f>'Calculos '!$N$3</c:f>
              <c:strCache>
                <c:ptCount val="1"/>
                <c:pt idx="0">
                  <c:v>vs FUTURO</c:v>
                </c:pt>
              </c:strCache>
            </c:strRef>
          </c:tx>
          <c:spPr>
            <a:solidFill>
              <a:srgbClr val="C00000"/>
            </a:solidFill>
            <a:ln>
              <a:noFill/>
            </a:ln>
            <a:effectLst/>
          </c:spPr>
          <c:invertIfNegative val="0"/>
          <c:dLbls>
            <c:spPr>
              <a:noFill/>
              <a:ln>
                <a:noFill/>
              </a:ln>
              <a:effectLst/>
            </c:spPr>
            <c:txPr>
              <a:bodyPr rot="-5400000" spcFirstLastPara="1" vertOverflow="clip" horzOverflow="clip" vert="horz" wrap="square" lIns="38100" tIns="19050" rIns="38100" bIns="19050" anchor="ctr" anchorCtr="1">
                <a:spAutoFit/>
              </a:bodyPr>
              <a:lstStyle/>
              <a:p>
                <a:pPr>
                  <a:defRPr sz="800" b="0" i="0" u="none" strike="noStrike" kern="1200" baseline="0">
                    <a:solidFill>
                      <a:schemeClr val="tx1">
                        <a:lumMod val="50000"/>
                        <a:lumOff val="50000"/>
                      </a:schemeClr>
                    </a:solidFill>
                    <a:latin typeface="+mn-lt"/>
                    <a:ea typeface="+mn-ea"/>
                    <a:cs typeface="+mn-cs"/>
                  </a:defRPr>
                </a:pPr>
                <a:endParaRPr lang="pt-B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'Calculos '!$O$2:$T$2</c:f>
              <c:strCache>
                <c:ptCount val="6"/>
                <c:pt idx="0">
                  <c:v>ESTRATÉGIA</c:v>
                </c:pt>
                <c:pt idx="1">
                  <c:v>ADQUISICIÓN</c:v>
                </c:pt>
                <c:pt idx="2">
                  <c:v>CONTROL</c:v>
                </c:pt>
                <c:pt idx="3">
                  <c:v>MERCADO</c:v>
                </c:pt>
                <c:pt idx="4">
                  <c:v>MANTENIMIENTO</c:v>
                </c:pt>
                <c:pt idx="5">
                  <c:v>DESCARTE</c:v>
                </c:pt>
              </c:strCache>
            </c:strRef>
          </c:cat>
          <c:val>
            <c:numRef>
              <c:f>'Calculos '!$O$3:$T$3</c:f>
              <c:numCache>
                <c:formatCode>0%</c:formatCode>
                <c:ptCount val="6"/>
                <c:pt idx="0">
                  <c:v>0.45</c:v>
                </c:pt>
                <c:pt idx="1">
                  <c:v>0.23999999999999994</c:v>
                </c:pt>
                <c:pt idx="2">
                  <c:v>0.59499999999999986</c:v>
                </c:pt>
                <c:pt idx="3">
                  <c:v>0.44100000000000023</c:v>
                </c:pt>
                <c:pt idx="4">
                  <c:v>0.34125000000000016</c:v>
                </c:pt>
                <c:pt idx="5">
                  <c:v>0.30000000000000016</c:v>
                </c:pt>
              </c:numCache>
            </c:numRef>
          </c:val>
          <c:extLst>
            <c:ext xmlns:c16="http://schemas.microsoft.com/office/drawing/2014/chart" uri="{C3380CC4-5D6E-409C-BE32-E72D297353CC}">
              <c16:uniqueId val="{00000000-67E8-459A-829C-2F120D55C7F7}"/>
            </c:ext>
          </c:extLst>
        </c:ser>
        <c:dLbls>
          <c:dLblPos val="outEnd"/>
          <c:showLegendKey val="0"/>
          <c:showVal val="1"/>
          <c:showCatName val="0"/>
          <c:showSerName val="0"/>
          <c:showPercent val="0"/>
          <c:showBubbleSize val="0"/>
        </c:dLbls>
        <c:gapWidth val="444"/>
        <c:overlap val="-90"/>
        <c:axId val="213480336"/>
        <c:axId val="213482000"/>
      </c:barChart>
      <c:catAx>
        <c:axId val="213480336"/>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Century Gothic" panose="020B0502020202020204" pitchFamily="34" charset="0"/>
                <a:ea typeface="+mn-ea"/>
                <a:cs typeface="+mn-cs"/>
              </a:defRPr>
            </a:pPr>
            <a:endParaRPr lang="pt-BR"/>
          </a:p>
        </c:txPr>
        <c:crossAx val="213482000"/>
        <c:crosses val="autoZero"/>
        <c:auto val="1"/>
        <c:lblAlgn val="ctr"/>
        <c:lblOffset val="100"/>
        <c:noMultiLvlLbl val="0"/>
      </c:catAx>
      <c:valAx>
        <c:axId val="213482000"/>
        <c:scaling>
          <c:orientation val="minMax"/>
        </c:scaling>
        <c:delete val="1"/>
        <c:axPos val="l"/>
        <c:numFmt formatCode="0%" sourceLinked="1"/>
        <c:majorTickMark val="none"/>
        <c:minorTickMark val="none"/>
        <c:tickLblPos val="nextTo"/>
        <c:crossAx val="213480336"/>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spc="0" baseline="0">
                <a:solidFill>
                  <a:schemeClr val="tx1">
                    <a:lumMod val="65000"/>
                    <a:lumOff val="35000"/>
                  </a:schemeClr>
                </a:solidFill>
                <a:latin typeface="Century Gothic" panose="020B0502020202020204" pitchFamily="34" charset="0"/>
                <a:ea typeface="+mn-ea"/>
                <a:cs typeface="+mn-cs"/>
              </a:defRPr>
            </a:pPr>
            <a:r>
              <a:rPr lang="pt-BR" b="1">
                <a:latin typeface="Century Gothic" panose="020B0502020202020204" pitchFamily="34" charset="0"/>
              </a:rPr>
              <a:t>SUBGRUPOS</a:t>
            </a:r>
          </a:p>
        </c:rich>
      </c:tx>
      <c:layout>
        <c:manualLayout>
          <c:xMode val="edge"/>
          <c:yMode val="edge"/>
          <c:x val="0.27566771819137753"/>
          <c:y val="0"/>
        </c:manualLayout>
      </c:layout>
      <c:overlay val="0"/>
      <c:spPr>
        <a:noFill/>
        <a:ln>
          <a:noFill/>
        </a:ln>
        <a:effectLst/>
      </c:spPr>
      <c:txPr>
        <a:bodyPr rot="0" spcFirstLastPara="1" vertOverflow="ellipsis" vert="horz" wrap="square" anchor="ctr" anchorCtr="1"/>
        <a:lstStyle/>
        <a:p>
          <a:pPr>
            <a:defRPr sz="1400" b="1" i="0" u="none" strike="noStrike" kern="1200" spc="0" baseline="0">
              <a:solidFill>
                <a:schemeClr val="tx1">
                  <a:lumMod val="65000"/>
                  <a:lumOff val="35000"/>
                </a:schemeClr>
              </a:solidFill>
              <a:latin typeface="Century Gothic" panose="020B0502020202020204" pitchFamily="34" charset="0"/>
              <a:ea typeface="+mn-ea"/>
              <a:cs typeface="+mn-cs"/>
            </a:defRPr>
          </a:pPr>
          <a:endParaRPr lang="pt-BR"/>
        </a:p>
      </c:txPr>
    </c:title>
    <c:autoTitleDeleted val="0"/>
    <c:plotArea>
      <c:layout>
        <c:manualLayout>
          <c:layoutTarget val="inner"/>
          <c:xMode val="edge"/>
          <c:yMode val="edge"/>
          <c:x val="0.29289344892494501"/>
          <c:y val="0.20662875473899095"/>
          <c:w val="0.41690649274901243"/>
          <c:h val="0.7165580344123651"/>
        </c:manualLayout>
      </c:layout>
      <c:radarChart>
        <c:radarStyle val="marker"/>
        <c:varyColors val="0"/>
        <c:ser>
          <c:idx val="0"/>
          <c:order val="0"/>
          <c:tx>
            <c:strRef>
              <c:f>'Calculos '!$F$29</c:f>
              <c:strCache>
                <c:ptCount val="1"/>
                <c:pt idx="0">
                  <c:v>Total</c:v>
                </c:pt>
              </c:strCache>
            </c:strRef>
          </c:tx>
          <c:spPr>
            <a:ln w="28575" cap="rnd">
              <a:solidFill>
                <a:schemeClr val="accent1"/>
              </a:solidFill>
              <a:round/>
            </a:ln>
            <a:effectLst/>
          </c:spPr>
          <c:marker>
            <c:symbol val="none"/>
          </c:marker>
          <c:cat>
            <c:strRef>
              <c:f>'Calculos '!$G$28:$U$28</c:f>
              <c:strCache>
                <c:ptCount val="15"/>
                <c:pt idx="0">
                  <c:v>E2E</c:v>
                </c:pt>
                <c:pt idx="1">
                  <c:v>Prevención de Pérdida</c:v>
                </c:pt>
                <c:pt idx="2">
                  <c:v>Mejora Contínua</c:v>
                </c:pt>
                <c:pt idx="3">
                  <c:v>Definiciones Estrategicas</c:v>
                </c:pt>
                <c:pt idx="4">
                  <c:v>Eficiencia Operativa</c:v>
                </c:pt>
                <c:pt idx="5">
                  <c:v>Planificación Financiera</c:v>
                </c:pt>
                <c:pt idx="6">
                  <c:v>Gestión de pérdida</c:v>
                </c:pt>
                <c:pt idx="7">
                  <c:v>Proveedores</c:v>
                </c:pt>
                <c:pt idx="8">
                  <c:v>Conectividad</c:v>
                </c:pt>
                <c:pt idx="9">
                  <c:v>Sustentabilidad</c:v>
                </c:pt>
                <c:pt idx="10">
                  <c:v>Control del Stock</c:v>
                </c:pt>
                <c:pt idx="11">
                  <c:v>Política organizacional</c:v>
                </c:pt>
                <c:pt idx="12">
                  <c:v>SLA y Analisis Operativas</c:v>
                </c:pt>
                <c:pt idx="13">
                  <c:v>Herramientas de Instalación</c:v>
                </c:pt>
                <c:pt idx="14">
                  <c:v>Maximización de Ventas</c:v>
                </c:pt>
              </c:strCache>
            </c:strRef>
          </c:cat>
          <c:val>
            <c:numRef>
              <c:f>'Calculos '!$G$29:$U$29</c:f>
              <c:numCache>
                <c:formatCode>0.00%</c:formatCode>
                <c:ptCount val="15"/>
                <c:pt idx="0">
                  <c:v>0</c:v>
                </c:pt>
                <c:pt idx="1">
                  <c:v>0</c:v>
                </c:pt>
                <c:pt idx="2">
                  <c:v>0</c:v>
                </c:pt>
                <c:pt idx="3">
                  <c:v>0</c:v>
                </c:pt>
                <c:pt idx="4">
                  <c:v>0</c:v>
                </c:pt>
                <c:pt idx="5">
                  <c:v>0</c:v>
                </c:pt>
                <c:pt idx="6">
                  <c:v>0</c:v>
                </c:pt>
                <c:pt idx="7">
                  <c:v>0</c:v>
                </c:pt>
                <c:pt idx="8">
                  <c:v>0</c:v>
                </c:pt>
                <c:pt idx="9">
                  <c:v>0</c:v>
                </c:pt>
                <c:pt idx="10">
                  <c:v>0</c:v>
                </c:pt>
                <c:pt idx="11">
                  <c:v>0</c:v>
                </c:pt>
                <c:pt idx="12" formatCode="0%">
                  <c:v>0</c:v>
                </c:pt>
                <c:pt idx="13" formatCode="0%">
                  <c:v>0</c:v>
                </c:pt>
                <c:pt idx="14" formatCode="0%">
                  <c:v>0</c:v>
                </c:pt>
              </c:numCache>
            </c:numRef>
          </c:val>
          <c:extLst>
            <c:ext xmlns:c16="http://schemas.microsoft.com/office/drawing/2014/chart" uri="{C3380CC4-5D6E-409C-BE32-E72D297353CC}">
              <c16:uniqueId val="{00000000-815C-4ED7-8F2F-96BC8C9ED99A}"/>
            </c:ext>
          </c:extLst>
        </c:ser>
        <c:ser>
          <c:idx val="1"/>
          <c:order val="1"/>
          <c:tx>
            <c:strRef>
              <c:f>'Calculos '!$F$30</c:f>
              <c:strCache>
                <c:ptCount val="1"/>
                <c:pt idx="0">
                  <c:v>STATUS ACTUAL</c:v>
                </c:pt>
              </c:strCache>
            </c:strRef>
          </c:tx>
          <c:spPr>
            <a:ln w="28575" cap="rnd">
              <a:solidFill>
                <a:schemeClr val="accent2"/>
              </a:solidFill>
              <a:round/>
            </a:ln>
            <a:effectLst/>
          </c:spPr>
          <c:marker>
            <c:symbol val="none"/>
          </c:marker>
          <c:cat>
            <c:strRef>
              <c:f>'Calculos '!$G$28:$U$28</c:f>
              <c:strCache>
                <c:ptCount val="15"/>
                <c:pt idx="0">
                  <c:v>E2E</c:v>
                </c:pt>
                <c:pt idx="1">
                  <c:v>Prevención de Pérdida</c:v>
                </c:pt>
                <c:pt idx="2">
                  <c:v>Mejora Contínua</c:v>
                </c:pt>
                <c:pt idx="3">
                  <c:v>Definiciones Estrategicas</c:v>
                </c:pt>
                <c:pt idx="4">
                  <c:v>Eficiencia Operativa</c:v>
                </c:pt>
                <c:pt idx="5">
                  <c:v>Planificación Financiera</c:v>
                </c:pt>
                <c:pt idx="6">
                  <c:v>Gestión de pérdida</c:v>
                </c:pt>
                <c:pt idx="7">
                  <c:v>Proveedores</c:v>
                </c:pt>
                <c:pt idx="8">
                  <c:v>Conectividad</c:v>
                </c:pt>
                <c:pt idx="9">
                  <c:v>Sustentabilidad</c:v>
                </c:pt>
                <c:pt idx="10">
                  <c:v>Control del Stock</c:v>
                </c:pt>
                <c:pt idx="11">
                  <c:v>Política organizacional</c:v>
                </c:pt>
                <c:pt idx="12">
                  <c:v>SLA y Analisis Operativas</c:v>
                </c:pt>
                <c:pt idx="13">
                  <c:v>Herramientas de Instalación</c:v>
                </c:pt>
                <c:pt idx="14">
                  <c:v>Maximización de Ventas</c:v>
                </c:pt>
              </c:strCache>
            </c:strRef>
          </c:cat>
          <c:val>
            <c:numRef>
              <c:f>'Calculos '!$G$30:$U$30</c:f>
              <c:numCache>
                <c:formatCode>0%</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val>
          <c:extLst>
            <c:ext xmlns:c16="http://schemas.microsoft.com/office/drawing/2014/chart" uri="{C3380CC4-5D6E-409C-BE32-E72D297353CC}">
              <c16:uniqueId val="{00000001-815C-4ED7-8F2F-96BC8C9ED99A}"/>
            </c:ext>
          </c:extLst>
        </c:ser>
        <c:ser>
          <c:idx val="2"/>
          <c:order val="2"/>
          <c:tx>
            <c:strRef>
              <c:f>'Calculos '!$F$31</c:f>
              <c:strCache>
                <c:ptCount val="1"/>
                <c:pt idx="0">
                  <c:v>Plano FUTURO</c:v>
                </c:pt>
              </c:strCache>
            </c:strRef>
          </c:tx>
          <c:spPr>
            <a:ln w="28575" cap="rnd">
              <a:solidFill>
                <a:schemeClr val="accent3"/>
              </a:solidFill>
              <a:round/>
            </a:ln>
            <a:effectLst/>
          </c:spPr>
          <c:marker>
            <c:symbol val="none"/>
          </c:marker>
          <c:cat>
            <c:strRef>
              <c:f>'Calculos '!$G$28:$U$28</c:f>
              <c:strCache>
                <c:ptCount val="15"/>
                <c:pt idx="0">
                  <c:v>E2E</c:v>
                </c:pt>
                <c:pt idx="1">
                  <c:v>Prevención de Pérdida</c:v>
                </c:pt>
                <c:pt idx="2">
                  <c:v>Mejora Contínua</c:v>
                </c:pt>
                <c:pt idx="3">
                  <c:v>Definiciones Estrategicas</c:v>
                </c:pt>
                <c:pt idx="4">
                  <c:v>Eficiencia Operativa</c:v>
                </c:pt>
                <c:pt idx="5">
                  <c:v>Planificación Financiera</c:v>
                </c:pt>
                <c:pt idx="6">
                  <c:v>Gestión de pérdida</c:v>
                </c:pt>
                <c:pt idx="7">
                  <c:v>Proveedores</c:v>
                </c:pt>
                <c:pt idx="8">
                  <c:v>Conectividad</c:v>
                </c:pt>
                <c:pt idx="9">
                  <c:v>Sustentabilidad</c:v>
                </c:pt>
                <c:pt idx="10">
                  <c:v>Control del Stock</c:v>
                </c:pt>
                <c:pt idx="11">
                  <c:v>Política organizacional</c:v>
                </c:pt>
                <c:pt idx="12">
                  <c:v>SLA y Analisis Operativas</c:v>
                </c:pt>
                <c:pt idx="13">
                  <c:v>Herramientas de Instalación</c:v>
                </c:pt>
                <c:pt idx="14">
                  <c:v>Maximización de Ventas</c:v>
                </c:pt>
              </c:strCache>
            </c:strRef>
          </c:cat>
          <c:val>
            <c:numRef>
              <c:f>'Calculos '!$G$31:$U$31</c:f>
              <c:numCache>
                <c:formatCode>0%</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val>
          <c:extLst>
            <c:ext xmlns:c16="http://schemas.microsoft.com/office/drawing/2014/chart" uri="{C3380CC4-5D6E-409C-BE32-E72D297353CC}">
              <c16:uniqueId val="{00000002-815C-4ED7-8F2F-96BC8C9ED99A}"/>
            </c:ext>
          </c:extLst>
        </c:ser>
        <c:dLbls>
          <c:showLegendKey val="0"/>
          <c:showVal val="0"/>
          <c:showCatName val="0"/>
          <c:showSerName val="0"/>
          <c:showPercent val="0"/>
          <c:showBubbleSize val="0"/>
        </c:dLbls>
        <c:axId val="132762464"/>
        <c:axId val="132751648"/>
      </c:radarChart>
      <c:catAx>
        <c:axId val="13276246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t"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132751648"/>
        <c:crosses val="autoZero"/>
        <c:auto val="1"/>
        <c:lblAlgn val="ctr"/>
        <c:lblOffset val="100"/>
        <c:noMultiLvlLbl val="0"/>
      </c:catAx>
      <c:valAx>
        <c:axId val="132751648"/>
        <c:scaling>
          <c:orientation val="minMax"/>
        </c:scaling>
        <c:delete val="1"/>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crossAx val="132762464"/>
        <c:crosses val="autoZero"/>
        <c:crossBetween val="between"/>
      </c:valAx>
      <c:spPr>
        <a:noFill/>
        <a:ln>
          <a:noFill/>
        </a:ln>
        <a:effectLst/>
      </c:spPr>
    </c:plotArea>
    <c:legend>
      <c:legendPos val="b"/>
      <c:layout>
        <c:manualLayout>
          <c:xMode val="edge"/>
          <c:yMode val="edge"/>
          <c:x val="0.25333233976667741"/>
          <c:y val="0.93644023310645497"/>
          <c:w val="0.51015971583993636"/>
          <c:h val="6.3559766893545089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2">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800" b="0" i="0" u="none" strike="noStrike" kern="1200" baseline="0"/>
    <cs:bodyPr rot="-5400000" spcFirstLastPara="1" vertOverflow="clip" horzOverflow="clip" vert="horz" wrap="square" lIns="38100" tIns="19050" rIns="38100" bIns="19050" anchor="ctr" anchorCtr="1">
      <a:spAutoFit/>
    </cs:bodyPr>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2.xml><?xml version="1.0" encoding="utf-8"?>
<cs:chartStyle xmlns:cs="http://schemas.microsoft.com/office/drawing/2012/chartStyle" xmlns:a="http://schemas.openxmlformats.org/drawingml/2006/main" id="31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02">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800" b="0" i="0" u="none" strike="noStrike" kern="1200" baseline="0"/>
    <cs:bodyPr rot="-5400000" spcFirstLastPara="1" vertOverflow="clip" horzOverflow="clip" vert="horz" wrap="square" lIns="38100" tIns="19050" rIns="38100" bIns="19050" anchor="ctr" anchorCtr="1">
      <a:spAutoFit/>
    </cs:bodyPr>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4.xml><?xml version="1.0" encoding="utf-8"?>
<cs:chartStyle xmlns:cs="http://schemas.microsoft.com/office/drawing/2012/chartStyle" xmlns:a="http://schemas.openxmlformats.org/drawingml/2006/main" id="202">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800" b="0" i="0" u="none" strike="noStrike" kern="1200" baseline="0"/>
    <cs:bodyPr rot="-5400000" spcFirstLastPara="1" vertOverflow="clip" horzOverflow="clip" vert="horz" wrap="square" lIns="38100" tIns="19050" rIns="38100" bIns="19050" anchor="ctr" anchorCtr="1">
      <a:spAutoFit/>
    </cs:bodyPr>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5.xml><?xml version="1.0" encoding="utf-8"?>
<cs:chartStyle xmlns:cs="http://schemas.microsoft.com/office/drawing/2012/chartStyle" xmlns:a="http://schemas.openxmlformats.org/drawingml/2006/main" id="31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02">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800" b="0" i="0" u="none" strike="noStrike" kern="1200" baseline="0"/>
    <cs:bodyPr rot="-5400000" spcFirstLastPara="1" vertOverflow="clip" horzOverflow="clip" vert="horz" wrap="square" lIns="38100" tIns="19050" rIns="38100" bIns="19050" anchor="ctr" anchorCtr="1">
      <a:spAutoFit/>
    </cs:bodyPr>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7.xml><?xml version="1.0" encoding="utf-8"?>
<cs:chartStyle xmlns:cs="http://schemas.microsoft.com/office/drawing/2012/chartStyle" xmlns:a="http://schemas.openxmlformats.org/drawingml/2006/main" id="31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8" Type="http://schemas.openxmlformats.org/officeDocument/2006/relationships/hyperlink" Target="#Control!A1"/><Relationship Id="rId13" Type="http://schemas.openxmlformats.org/officeDocument/2006/relationships/image" Target="../media/image8.png"/><Relationship Id="rId18" Type="http://schemas.openxmlformats.org/officeDocument/2006/relationships/image" Target="../media/image10.png"/><Relationship Id="rId3" Type="http://schemas.openxmlformats.org/officeDocument/2006/relationships/image" Target="../media/image2.png"/><Relationship Id="rId21" Type="http://schemas.openxmlformats.org/officeDocument/2006/relationships/hyperlink" Target="#Descarte!A1"/><Relationship Id="rId7" Type="http://schemas.openxmlformats.org/officeDocument/2006/relationships/image" Target="../media/image4.png"/><Relationship Id="rId12" Type="http://schemas.openxmlformats.org/officeDocument/2006/relationships/hyperlink" Target="#'Resumen Items'!A1"/><Relationship Id="rId17" Type="http://schemas.openxmlformats.org/officeDocument/2006/relationships/hyperlink" Target="#Mercado!A1"/><Relationship Id="rId2" Type="http://schemas.openxmlformats.org/officeDocument/2006/relationships/image" Target="../media/image1.png"/><Relationship Id="rId16" Type="http://schemas.openxmlformats.org/officeDocument/2006/relationships/hyperlink" Target="#'Analisis Items'!A1"/><Relationship Id="rId20" Type="http://schemas.openxmlformats.org/officeDocument/2006/relationships/image" Target="../media/image11.png"/><Relationship Id="rId1" Type="http://schemas.openxmlformats.org/officeDocument/2006/relationships/hyperlink" Target="#'Analisis Items '!A1"/><Relationship Id="rId6" Type="http://schemas.openxmlformats.org/officeDocument/2006/relationships/hyperlink" Target="#Adquisici&#243;n!A1"/><Relationship Id="rId11" Type="http://schemas.openxmlformats.org/officeDocument/2006/relationships/image" Target="../media/image7.svg"/><Relationship Id="rId5" Type="http://schemas.openxmlformats.org/officeDocument/2006/relationships/image" Target="../media/image3.png"/><Relationship Id="rId15" Type="http://schemas.openxmlformats.org/officeDocument/2006/relationships/image" Target="../media/image9.png"/><Relationship Id="rId10" Type="http://schemas.openxmlformats.org/officeDocument/2006/relationships/image" Target="../media/image6.png"/><Relationship Id="rId19" Type="http://schemas.openxmlformats.org/officeDocument/2006/relationships/hyperlink" Target="#Mantenimiento!A1"/><Relationship Id="rId4" Type="http://schemas.openxmlformats.org/officeDocument/2006/relationships/hyperlink" Target="#Estrat&#233;gia!A1"/><Relationship Id="rId9" Type="http://schemas.openxmlformats.org/officeDocument/2006/relationships/image" Target="../media/image5.png"/><Relationship Id="rId14" Type="http://schemas.openxmlformats.org/officeDocument/2006/relationships/hyperlink" Target="#Instruciones!A1"/><Relationship Id="rId22" Type="http://schemas.openxmlformats.org/officeDocument/2006/relationships/image" Target="../media/image12.png"/></Relationships>
</file>

<file path=xl/drawings/_rels/drawing2.xml.rels><?xml version="1.0" encoding="UTF-8" standalone="yes"?>
<Relationships xmlns="http://schemas.openxmlformats.org/package/2006/relationships"><Relationship Id="rId8" Type="http://schemas.openxmlformats.org/officeDocument/2006/relationships/hyperlink" Target="#'Resumen Items'!A1"/><Relationship Id="rId3" Type="http://schemas.openxmlformats.org/officeDocument/2006/relationships/image" Target="../media/image14.png"/><Relationship Id="rId7" Type="http://schemas.openxmlformats.org/officeDocument/2006/relationships/hyperlink" Target="#'Exemplo ITEM'!A1"/><Relationship Id="rId2" Type="http://schemas.openxmlformats.org/officeDocument/2006/relationships/hyperlink" Target="#Menu!A1"/><Relationship Id="rId1" Type="http://schemas.openxmlformats.org/officeDocument/2006/relationships/image" Target="../media/image13.png"/><Relationship Id="rId6" Type="http://schemas.openxmlformats.org/officeDocument/2006/relationships/image" Target="../media/image17.svg"/><Relationship Id="rId11" Type="http://schemas.openxmlformats.org/officeDocument/2006/relationships/image" Target="../media/image20.png"/><Relationship Id="rId5" Type="http://schemas.openxmlformats.org/officeDocument/2006/relationships/image" Target="../media/image16.png"/><Relationship Id="rId10" Type="http://schemas.openxmlformats.org/officeDocument/2006/relationships/image" Target="../media/image19.png"/><Relationship Id="rId4" Type="http://schemas.openxmlformats.org/officeDocument/2006/relationships/image" Target="../media/image15.svg"/><Relationship Id="rId9" Type="http://schemas.openxmlformats.org/officeDocument/2006/relationships/image" Target="../media/image18.png"/></Relationships>
</file>

<file path=xl/drawings/_rels/drawing3.xml.rels><?xml version="1.0" encoding="UTF-8" standalone="yes"?>
<Relationships xmlns="http://schemas.openxmlformats.org/package/2006/relationships"><Relationship Id="rId8" Type="http://schemas.openxmlformats.org/officeDocument/2006/relationships/image" Target="../media/image25.jpeg"/><Relationship Id="rId13" Type="http://schemas.openxmlformats.org/officeDocument/2006/relationships/hyperlink" Target="#'Resumen Items'!A1"/><Relationship Id="rId3" Type="http://schemas.openxmlformats.org/officeDocument/2006/relationships/image" Target="../media/image14.png"/><Relationship Id="rId7" Type="http://schemas.openxmlformats.org/officeDocument/2006/relationships/image" Target="../media/image24.jpeg"/><Relationship Id="rId12" Type="http://schemas.openxmlformats.org/officeDocument/2006/relationships/image" Target="../media/image29.png"/><Relationship Id="rId2" Type="http://schemas.openxmlformats.org/officeDocument/2006/relationships/hyperlink" Target="#Menu!A1"/><Relationship Id="rId1" Type="http://schemas.openxmlformats.org/officeDocument/2006/relationships/image" Target="../media/image21.png"/><Relationship Id="rId6" Type="http://schemas.openxmlformats.org/officeDocument/2006/relationships/image" Target="../media/image23.jpeg"/><Relationship Id="rId11" Type="http://schemas.openxmlformats.org/officeDocument/2006/relationships/image" Target="../media/image28.png"/><Relationship Id="rId5" Type="http://schemas.openxmlformats.org/officeDocument/2006/relationships/image" Target="../media/image22.jpeg"/><Relationship Id="rId10" Type="http://schemas.openxmlformats.org/officeDocument/2006/relationships/image" Target="../media/image27.png"/><Relationship Id="rId4" Type="http://schemas.openxmlformats.org/officeDocument/2006/relationships/image" Target="../media/image15.svg"/><Relationship Id="rId9" Type="http://schemas.openxmlformats.org/officeDocument/2006/relationships/image" Target="../media/image26.jpeg"/><Relationship Id="rId14" Type="http://schemas.openxmlformats.org/officeDocument/2006/relationships/hyperlink" Target="#Instruciones!A1"/></Relationships>
</file>

<file path=xl/drawings/_rels/drawing4.xml.rels><?xml version="1.0" encoding="UTF-8" standalone="yes"?>
<Relationships xmlns="http://schemas.openxmlformats.org/package/2006/relationships"><Relationship Id="rId8" Type="http://schemas.openxmlformats.org/officeDocument/2006/relationships/hyperlink" Target="#Mercado!A1"/><Relationship Id="rId3" Type="http://schemas.openxmlformats.org/officeDocument/2006/relationships/image" Target="../media/image15.svg"/><Relationship Id="rId7" Type="http://schemas.openxmlformats.org/officeDocument/2006/relationships/hyperlink" Target="#Control!A1"/><Relationship Id="rId2" Type="http://schemas.openxmlformats.org/officeDocument/2006/relationships/image" Target="../media/image14.png"/><Relationship Id="rId1" Type="http://schemas.openxmlformats.org/officeDocument/2006/relationships/hyperlink" Target="#Menu!A1"/><Relationship Id="rId6" Type="http://schemas.openxmlformats.org/officeDocument/2006/relationships/hyperlink" Target="#Adquisici&#243;n!A1"/><Relationship Id="rId5" Type="http://schemas.openxmlformats.org/officeDocument/2006/relationships/hyperlink" Target="#Estrat&#233;gia!A1"/><Relationship Id="rId10" Type="http://schemas.openxmlformats.org/officeDocument/2006/relationships/hyperlink" Target="#Descarte!A1"/><Relationship Id="rId4" Type="http://schemas.openxmlformats.org/officeDocument/2006/relationships/image" Target="../media/image30.png"/><Relationship Id="rId9" Type="http://schemas.openxmlformats.org/officeDocument/2006/relationships/hyperlink" Target="#Mantenimiento!A1"/></Relationships>
</file>

<file path=xl/drawings/_rels/drawing5.xml.rels><?xml version="1.0" encoding="UTF-8" standalone="yes"?>
<Relationships xmlns="http://schemas.openxmlformats.org/package/2006/relationships"><Relationship Id="rId8" Type="http://schemas.openxmlformats.org/officeDocument/2006/relationships/chart" Target="../charts/chart2.xml"/><Relationship Id="rId3" Type="http://schemas.openxmlformats.org/officeDocument/2006/relationships/image" Target="../media/image14.png"/><Relationship Id="rId7" Type="http://schemas.openxmlformats.org/officeDocument/2006/relationships/chart" Target="../charts/chart1.xml"/><Relationship Id="rId2" Type="http://schemas.openxmlformats.org/officeDocument/2006/relationships/hyperlink" Target="#Menu!A1"/><Relationship Id="rId1" Type="http://schemas.openxmlformats.org/officeDocument/2006/relationships/image" Target="../media/image31.png"/><Relationship Id="rId6" Type="http://schemas.openxmlformats.org/officeDocument/2006/relationships/image" Target="../media/image33.svg"/><Relationship Id="rId5" Type="http://schemas.openxmlformats.org/officeDocument/2006/relationships/image" Target="../media/image32.png"/><Relationship Id="rId10" Type="http://schemas.openxmlformats.org/officeDocument/2006/relationships/hyperlink" Target="#'Resumen Items'!A1"/><Relationship Id="rId4" Type="http://schemas.openxmlformats.org/officeDocument/2006/relationships/image" Target="../media/image15.svg"/><Relationship Id="rId9" Type="http://schemas.openxmlformats.org/officeDocument/2006/relationships/chart" Target="../charts/chart3.xml"/></Relationships>
</file>

<file path=xl/drawings/_rels/drawing6.xml.rels><?xml version="1.0" encoding="UTF-8" standalone="yes"?>
<Relationships xmlns="http://schemas.openxmlformats.org/package/2006/relationships"><Relationship Id="rId3" Type="http://schemas.openxmlformats.org/officeDocument/2006/relationships/chart" Target="../charts/chart6.xml"/><Relationship Id="rId2" Type="http://schemas.openxmlformats.org/officeDocument/2006/relationships/chart" Target="../charts/chart5.xml"/><Relationship Id="rId1" Type="http://schemas.openxmlformats.org/officeDocument/2006/relationships/chart" Target="../charts/chart4.xml"/><Relationship Id="rId4" Type="http://schemas.openxmlformats.org/officeDocument/2006/relationships/chart" Target="../charts/chart7.xml"/></Relationships>
</file>

<file path=xl/drawings/_rels/drawing7.xml.rels><?xml version="1.0" encoding="UTF-8" standalone="yes"?>
<Relationships xmlns="http://schemas.openxmlformats.org/package/2006/relationships"><Relationship Id="rId3" Type="http://schemas.openxmlformats.org/officeDocument/2006/relationships/image" Target="../media/image15.svg"/><Relationship Id="rId2" Type="http://schemas.openxmlformats.org/officeDocument/2006/relationships/image" Target="../media/image14.png"/><Relationship Id="rId1" Type="http://schemas.openxmlformats.org/officeDocument/2006/relationships/hyperlink" Target="#Menu!A1"/><Relationship Id="rId6" Type="http://schemas.openxmlformats.org/officeDocument/2006/relationships/hyperlink" Target="#'Resumen Items'!A1"/><Relationship Id="rId5" Type="http://schemas.openxmlformats.org/officeDocument/2006/relationships/image" Target="../media/image35.png"/><Relationship Id="rId4" Type="http://schemas.openxmlformats.org/officeDocument/2006/relationships/image" Target="../media/image34.png"/></Relationships>
</file>

<file path=xl/drawings/_rels/drawing8.xml.rels><?xml version="1.0" encoding="UTF-8" standalone="yes"?>
<Relationships xmlns="http://schemas.openxmlformats.org/package/2006/relationships"><Relationship Id="rId3" Type="http://schemas.openxmlformats.org/officeDocument/2006/relationships/image" Target="../media/image15.svg"/><Relationship Id="rId2" Type="http://schemas.openxmlformats.org/officeDocument/2006/relationships/image" Target="../media/image14.png"/><Relationship Id="rId1" Type="http://schemas.openxmlformats.org/officeDocument/2006/relationships/hyperlink" Target="#Menu!A1"/><Relationship Id="rId6" Type="http://schemas.openxmlformats.org/officeDocument/2006/relationships/hyperlink" Target="#'Resumen Items'!A1"/><Relationship Id="rId5" Type="http://schemas.openxmlformats.org/officeDocument/2006/relationships/image" Target="../media/image36.png"/><Relationship Id="rId4" Type="http://schemas.openxmlformats.org/officeDocument/2006/relationships/image" Target="../media/image34.png"/></Relationships>
</file>

<file path=xl/drawings/_rels/drawing9.xml.rels><?xml version="1.0" encoding="UTF-8" standalone="yes"?>
<Relationships xmlns="http://schemas.openxmlformats.org/package/2006/relationships"><Relationship Id="rId3" Type="http://schemas.openxmlformats.org/officeDocument/2006/relationships/image" Target="../media/image15.svg"/><Relationship Id="rId2" Type="http://schemas.openxmlformats.org/officeDocument/2006/relationships/image" Target="../media/image14.png"/><Relationship Id="rId1" Type="http://schemas.openxmlformats.org/officeDocument/2006/relationships/hyperlink" Target="#Menu!A1"/><Relationship Id="rId6" Type="http://schemas.openxmlformats.org/officeDocument/2006/relationships/hyperlink" Target="#'Resumen Items'!A1"/><Relationship Id="rId5" Type="http://schemas.openxmlformats.org/officeDocument/2006/relationships/image" Target="../media/image38.png"/><Relationship Id="rId4" Type="http://schemas.openxmlformats.org/officeDocument/2006/relationships/image" Target="../media/image37.png"/></Relationships>
</file>

<file path=xl/drawings/_rels/drawing10.xml.rels><?xml version="1.0" encoding="UTF-8" standalone="yes"?>
<Relationships xmlns="http://schemas.openxmlformats.org/package/2006/relationships"><Relationship Id="rId3" Type="http://schemas.openxmlformats.org/officeDocument/2006/relationships/image" Target="../media/image15.svg"/><Relationship Id="rId2" Type="http://schemas.openxmlformats.org/officeDocument/2006/relationships/image" Target="../media/image14.png"/><Relationship Id="rId1" Type="http://schemas.openxmlformats.org/officeDocument/2006/relationships/hyperlink" Target="#Menu!A1"/><Relationship Id="rId6" Type="http://schemas.openxmlformats.org/officeDocument/2006/relationships/hyperlink" Target="#'Resumen Items'!A1"/><Relationship Id="rId5" Type="http://schemas.openxmlformats.org/officeDocument/2006/relationships/image" Target="../media/image40.png"/><Relationship Id="rId4" Type="http://schemas.openxmlformats.org/officeDocument/2006/relationships/image" Target="../media/image39.png"/></Relationships>
</file>

<file path=xl/drawings/_rels/drawing11.xml.rels><?xml version="1.0" encoding="UTF-8" standalone="yes"?>
<Relationships xmlns="http://schemas.openxmlformats.org/package/2006/relationships"><Relationship Id="rId3" Type="http://schemas.openxmlformats.org/officeDocument/2006/relationships/image" Target="../media/image15.svg"/><Relationship Id="rId2" Type="http://schemas.openxmlformats.org/officeDocument/2006/relationships/image" Target="../media/image14.png"/><Relationship Id="rId1" Type="http://schemas.openxmlformats.org/officeDocument/2006/relationships/hyperlink" Target="#Menu!A1"/><Relationship Id="rId6" Type="http://schemas.openxmlformats.org/officeDocument/2006/relationships/hyperlink" Target="#'Resumen Items'!A1"/><Relationship Id="rId5" Type="http://schemas.openxmlformats.org/officeDocument/2006/relationships/image" Target="../media/image41.png"/><Relationship Id="rId4" Type="http://schemas.openxmlformats.org/officeDocument/2006/relationships/image" Target="../media/image39.png"/></Relationships>
</file>

<file path=xl/drawings/_rels/drawing12.xml.rels><?xml version="1.0" encoding="UTF-8" standalone="yes"?>
<Relationships xmlns="http://schemas.openxmlformats.org/package/2006/relationships"><Relationship Id="rId3" Type="http://schemas.openxmlformats.org/officeDocument/2006/relationships/image" Target="../media/image15.svg"/><Relationship Id="rId2" Type="http://schemas.openxmlformats.org/officeDocument/2006/relationships/image" Target="../media/image14.png"/><Relationship Id="rId1" Type="http://schemas.openxmlformats.org/officeDocument/2006/relationships/hyperlink" Target="#Menu!A1"/><Relationship Id="rId6" Type="http://schemas.openxmlformats.org/officeDocument/2006/relationships/hyperlink" Target="#'Resumen Items'!A1"/><Relationship Id="rId5" Type="http://schemas.openxmlformats.org/officeDocument/2006/relationships/image" Target="../media/image42.png"/><Relationship Id="rId4" Type="http://schemas.openxmlformats.org/officeDocument/2006/relationships/image" Target="../media/image39.png"/></Relationships>
</file>

<file path=xl/drawings/_rels/drawing13.xml.rels><?xml version="1.0" encoding="UTF-8" standalone="yes"?>
<Relationships xmlns="http://schemas.openxmlformats.org/package/2006/relationships"><Relationship Id="rId8" Type="http://schemas.openxmlformats.org/officeDocument/2006/relationships/hyperlink" Target="#Instruciones!A1"/><Relationship Id="rId13" Type="http://schemas.openxmlformats.org/officeDocument/2006/relationships/image" Target="../media/image49.png"/><Relationship Id="rId18" Type="http://schemas.openxmlformats.org/officeDocument/2006/relationships/image" Target="../media/image54.jpeg"/><Relationship Id="rId3" Type="http://schemas.openxmlformats.org/officeDocument/2006/relationships/image" Target="../media/image44.png"/><Relationship Id="rId7" Type="http://schemas.openxmlformats.org/officeDocument/2006/relationships/hyperlink" Target="#'Estrategia 2'!A1"/><Relationship Id="rId12" Type="http://schemas.openxmlformats.org/officeDocument/2006/relationships/image" Target="../media/image48.png"/><Relationship Id="rId17" Type="http://schemas.openxmlformats.org/officeDocument/2006/relationships/image" Target="../media/image53.jpeg"/><Relationship Id="rId2" Type="http://schemas.openxmlformats.org/officeDocument/2006/relationships/hyperlink" Target="#Estrat&#233;gia!A1"/><Relationship Id="rId16" Type="http://schemas.openxmlformats.org/officeDocument/2006/relationships/image" Target="../media/image52.jpeg"/><Relationship Id="rId20" Type="http://schemas.openxmlformats.org/officeDocument/2006/relationships/image" Target="../media/image56.png"/><Relationship Id="rId1" Type="http://schemas.openxmlformats.org/officeDocument/2006/relationships/image" Target="../media/image43.png"/><Relationship Id="rId6" Type="http://schemas.openxmlformats.org/officeDocument/2006/relationships/image" Target="../media/image15.svg"/><Relationship Id="rId11" Type="http://schemas.openxmlformats.org/officeDocument/2006/relationships/image" Target="../media/image47.png"/><Relationship Id="rId5" Type="http://schemas.openxmlformats.org/officeDocument/2006/relationships/image" Target="../media/image14.png"/><Relationship Id="rId15" Type="http://schemas.openxmlformats.org/officeDocument/2006/relationships/image" Target="../media/image51.png"/><Relationship Id="rId10" Type="http://schemas.openxmlformats.org/officeDocument/2006/relationships/image" Target="../media/image46.png"/><Relationship Id="rId19" Type="http://schemas.openxmlformats.org/officeDocument/2006/relationships/image" Target="../media/image55.jpeg"/><Relationship Id="rId4" Type="http://schemas.openxmlformats.org/officeDocument/2006/relationships/hyperlink" Target="#Menu!A1"/><Relationship Id="rId9" Type="http://schemas.openxmlformats.org/officeDocument/2006/relationships/image" Target="../media/image45.png"/><Relationship Id="rId14" Type="http://schemas.openxmlformats.org/officeDocument/2006/relationships/image" Target="../media/image50.png"/></Relationships>
</file>

<file path=xl/drawings/_rels/drawing14.xml.rels><?xml version="1.0" encoding="UTF-8" standalone="yes"?>
<Relationships xmlns="http://schemas.openxmlformats.org/package/2006/relationships"><Relationship Id="rId8" Type="http://schemas.openxmlformats.org/officeDocument/2006/relationships/hyperlink" Target="#Estrat&#233;gia!A1"/><Relationship Id="rId13" Type="http://schemas.openxmlformats.org/officeDocument/2006/relationships/image" Target="../media/image60.png"/><Relationship Id="rId18" Type="http://schemas.openxmlformats.org/officeDocument/2006/relationships/image" Target="../media/image65.png"/><Relationship Id="rId3" Type="http://schemas.openxmlformats.org/officeDocument/2006/relationships/image" Target="../media/image14.png"/><Relationship Id="rId7" Type="http://schemas.openxmlformats.org/officeDocument/2006/relationships/hyperlink" Target="#Instruciones!A1"/><Relationship Id="rId12" Type="http://schemas.openxmlformats.org/officeDocument/2006/relationships/image" Target="../media/image59.png"/><Relationship Id="rId17" Type="http://schemas.openxmlformats.org/officeDocument/2006/relationships/image" Target="../media/image64.png"/><Relationship Id="rId2" Type="http://schemas.openxmlformats.org/officeDocument/2006/relationships/hyperlink" Target="#Menu!A1"/><Relationship Id="rId16" Type="http://schemas.openxmlformats.org/officeDocument/2006/relationships/image" Target="../media/image63.png"/><Relationship Id="rId1" Type="http://schemas.openxmlformats.org/officeDocument/2006/relationships/image" Target="../media/image21.png"/><Relationship Id="rId6" Type="http://schemas.openxmlformats.org/officeDocument/2006/relationships/hyperlink" Target="#'Estrategia 1'!A1"/><Relationship Id="rId11" Type="http://schemas.openxmlformats.org/officeDocument/2006/relationships/image" Target="../media/image58.png"/><Relationship Id="rId5" Type="http://schemas.openxmlformats.org/officeDocument/2006/relationships/hyperlink" Target="#'Estrategia 3'!A1"/><Relationship Id="rId15" Type="http://schemas.openxmlformats.org/officeDocument/2006/relationships/image" Target="../media/image62.png"/><Relationship Id="rId10" Type="http://schemas.openxmlformats.org/officeDocument/2006/relationships/image" Target="../media/image57.png"/><Relationship Id="rId19" Type="http://schemas.openxmlformats.org/officeDocument/2006/relationships/image" Target="../media/image66.jpeg"/><Relationship Id="rId4" Type="http://schemas.openxmlformats.org/officeDocument/2006/relationships/image" Target="../media/image15.svg"/><Relationship Id="rId9" Type="http://schemas.openxmlformats.org/officeDocument/2006/relationships/image" Target="../media/image44.png"/><Relationship Id="rId14" Type="http://schemas.openxmlformats.org/officeDocument/2006/relationships/image" Target="../media/image61.png"/></Relationships>
</file>

<file path=xl/drawings/_rels/drawing15.xml.rels><?xml version="1.0" encoding="UTF-8" standalone="yes"?>
<Relationships xmlns="http://schemas.openxmlformats.org/package/2006/relationships"><Relationship Id="rId8" Type="http://schemas.openxmlformats.org/officeDocument/2006/relationships/hyperlink" Target="#Estrat&#233;gia!A1"/><Relationship Id="rId13" Type="http://schemas.openxmlformats.org/officeDocument/2006/relationships/image" Target="../media/image70.png"/><Relationship Id="rId18" Type="http://schemas.openxmlformats.org/officeDocument/2006/relationships/image" Target="../media/image75.png"/><Relationship Id="rId3" Type="http://schemas.openxmlformats.org/officeDocument/2006/relationships/image" Target="../media/image14.png"/><Relationship Id="rId7" Type="http://schemas.openxmlformats.org/officeDocument/2006/relationships/hyperlink" Target="#Instruciones!A1"/><Relationship Id="rId12" Type="http://schemas.openxmlformats.org/officeDocument/2006/relationships/image" Target="../media/image69.png"/><Relationship Id="rId17" Type="http://schemas.openxmlformats.org/officeDocument/2006/relationships/image" Target="../media/image74.jpeg"/><Relationship Id="rId2" Type="http://schemas.openxmlformats.org/officeDocument/2006/relationships/hyperlink" Target="#Menu!A1"/><Relationship Id="rId16" Type="http://schemas.openxmlformats.org/officeDocument/2006/relationships/image" Target="../media/image73.jpeg"/><Relationship Id="rId1" Type="http://schemas.openxmlformats.org/officeDocument/2006/relationships/image" Target="../media/image21.png"/><Relationship Id="rId6" Type="http://schemas.openxmlformats.org/officeDocument/2006/relationships/hyperlink" Target="#'Estrategia 2'!A1"/><Relationship Id="rId11" Type="http://schemas.openxmlformats.org/officeDocument/2006/relationships/image" Target="../media/image68.png"/><Relationship Id="rId5" Type="http://schemas.openxmlformats.org/officeDocument/2006/relationships/hyperlink" Target="#'Estrategia 4'!A1"/><Relationship Id="rId15" Type="http://schemas.openxmlformats.org/officeDocument/2006/relationships/image" Target="../media/image72.jpeg"/><Relationship Id="rId10" Type="http://schemas.openxmlformats.org/officeDocument/2006/relationships/image" Target="../media/image67.png"/><Relationship Id="rId4" Type="http://schemas.openxmlformats.org/officeDocument/2006/relationships/image" Target="../media/image15.svg"/><Relationship Id="rId9" Type="http://schemas.openxmlformats.org/officeDocument/2006/relationships/image" Target="../media/image44.png"/><Relationship Id="rId14" Type="http://schemas.openxmlformats.org/officeDocument/2006/relationships/image" Target="../media/image71.jpeg"/></Relationships>
</file>

<file path=xl/drawings/_rels/drawing16.xml.rels><?xml version="1.0" encoding="UTF-8" standalone="yes"?>
<Relationships xmlns="http://schemas.openxmlformats.org/package/2006/relationships"><Relationship Id="rId8" Type="http://schemas.openxmlformats.org/officeDocument/2006/relationships/hyperlink" Target="#Estrat&#233;gia!A1"/><Relationship Id="rId13" Type="http://schemas.openxmlformats.org/officeDocument/2006/relationships/image" Target="../media/image79.png"/><Relationship Id="rId18" Type="http://schemas.openxmlformats.org/officeDocument/2006/relationships/image" Target="../media/image84.png"/><Relationship Id="rId3" Type="http://schemas.openxmlformats.org/officeDocument/2006/relationships/image" Target="../media/image14.png"/><Relationship Id="rId7" Type="http://schemas.openxmlformats.org/officeDocument/2006/relationships/hyperlink" Target="#Instruciones!A1"/><Relationship Id="rId12" Type="http://schemas.openxmlformats.org/officeDocument/2006/relationships/image" Target="../media/image78.png"/><Relationship Id="rId17" Type="http://schemas.openxmlformats.org/officeDocument/2006/relationships/image" Target="../media/image83.png"/><Relationship Id="rId2" Type="http://schemas.openxmlformats.org/officeDocument/2006/relationships/hyperlink" Target="#Menu!A1"/><Relationship Id="rId16" Type="http://schemas.openxmlformats.org/officeDocument/2006/relationships/image" Target="../media/image82.jpeg"/><Relationship Id="rId1" Type="http://schemas.openxmlformats.org/officeDocument/2006/relationships/image" Target="../media/image21.png"/><Relationship Id="rId6" Type="http://schemas.openxmlformats.org/officeDocument/2006/relationships/hyperlink" Target="#'Estrategia 3'!A1"/><Relationship Id="rId11" Type="http://schemas.openxmlformats.org/officeDocument/2006/relationships/image" Target="../media/image77.png"/><Relationship Id="rId5" Type="http://schemas.openxmlformats.org/officeDocument/2006/relationships/hyperlink" Target="#'Estrategia 5'!A1"/><Relationship Id="rId15" Type="http://schemas.openxmlformats.org/officeDocument/2006/relationships/image" Target="../media/image81.jpeg"/><Relationship Id="rId10" Type="http://schemas.openxmlformats.org/officeDocument/2006/relationships/image" Target="../media/image76.png"/><Relationship Id="rId19" Type="http://schemas.openxmlformats.org/officeDocument/2006/relationships/image" Target="../media/image85.png"/><Relationship Id="rId4" Type="http://schemas.openxmlformats.org/officeDocument/2006/relationships/image" Target="../media/image15.svg"/><Relationship Id="rId9" Type="http://schemas.openxmlformats.org/officeDocument/2006/relationships/image" Target="../media/image44.png"/><Relationship Id="rId14" Type="http://schemas.openxmlformats.org/officeDocument/2006/relationships/image" Target="../media/image80.png"/></Relationships>
</file>

<file path=xl/drawings/_rels/drawing17.xml.rels><?xml version="1.0" encoding="UTF-8" standalone="yes"?>
<Relationships xmlns="http://schemas.openxmlformats.org/package/2006/relationships"><Relationship Id="rId8" Type="http://schemas.openxmlformats.org/officeDocument/2006/relationships/hyperlink" Target="#Estrat&#233;gia!A1"/><Relationship Id="rId3" Type="http://schemas.openxmlformats.org/officeDocument/2006/relationships/image" Target="../media/image14.png"/><Relationship Id="rId7" Type="http://schemas.openxmlformats.org/officeDocument/2006/relationships/hyperlink" Target="#Instruciones!A1"/><Relationship Id="rId2" Type="http://schemas.openxmlformats.org/officeDocument/2006/relationships/hyperlink" Target="#Menu!A1"/><Relationship Id="rId1" Type="http://schemas.openxmlformats.org/officeDocument/2006/relationships/image" Target="../media/image21.png"/><Relationship Id="rId6" Type="http://schemas.openxmlformats.org/officeDocument/2006/relationships/hyperlink" Target="#'Estrategia 4'!A1"/><Relationship Id="rId5" Type="http://schemas.openxmlformats.org/officeDocument/2006/relationships/hyperlink" Target="#'Estrategia 6'!A1"/><Relationship Id="rId4" Type="http://schemas.openxmlformats.org/officeDocument/2006/relationships/image" Target="../media/image15.svg"/><Relationship Id="rId9" Type="http://schemas.openxmlformats.org/officeDocument/2006/relationships/image" Target="../media/image44.png"/></Relationships>
</file>

<file path=xl/drawings/_rels/drawing18.xml.rels><?xml version="1.0" encoding="UTF-8" standalone="yes"?>
<Relationships xmlns="http://schemas.openxmlformats.org/package/2006/relationships"><Relationship Id="rId8" Type="http://schemas.openxmlformats.org/officeDocument/2006/relationships/hyperlink" Target="#Estrat&#233;gia!A1"/><Relationship Id="rId13" Type="http://schemas.openxmlformats.org/officeDocument/2006/relationships/image" Target="../media/image89.png"/><Relationship Id="rId18" Type="http://schemas.openxmlformats.org/officeDocument/2006/relationships/image" Target="../media/image94.png"/><Relationship Id="rId3" Type="http://schemas.openxmlformats.org/officeDocument/2006/relationships/image" Target="../media/image14.png"/><Relationship Id="rId21" Type="http://schemas.openxmlformats.org/officeDocument/2006/relationships/image" Target="../media/image97.png"/><Relationship Id="rId7" Type="http://schemas.openxmlformats.org/officeDocument/2006/relationships/hyperlink" Target="#Instruciones!A1"/><Relationship Id="rId12" Type="http://schemas.openxmlformats.org/officeDocument/2006/relationships/image" Target="../media/image88.png"/><Relationship Id="rId17" Type="http://schemas.openxmlformats.org/officeDocument/2006/relationships/image" Target="../media/image93.png"/><Relationship Id="rId2" Type="http://schemas.openxmlformats.org/officeDocument/2006/relationships/hyperlink" Target="#Menu!A1"/><Relationship Id="rId16" Type="http://schemas.openxmlformats.org/officeDocument/2006/relationships/image" Target="../media/image92.jpeg"/><Relationship Id="rId20" Type="http://schemas.openxmlformats.org/officeDocument/2006/relationships/image" Target="../media/image96.png"/><Relationship Id="rId1" Type="http://schemas.openxmlformats.org/officeDocument/2006/relationships/image" Target="../media/image21.png"/><Relationship Id="rId6" Type="http://schemas.openxmlformats.org/officeDocument/2006/relationships/hyperlink" Target="#'Estrategia 5'!A1"/><Relationship Id="rId11" Type="http://schemas.openxmlformats.org/officeDocument/2006/relationships/image" Target="../media/image87.png"/><Relationship Id="rId5" Type="http://schemas.openxmlformats.org/officeDocument/2006/relationships/hyperlink" Target="#'Estrategia 7'!A1"/><Relationship Id="rId15" Type="http://schemas.openxmlformats.org/officeDocument/2006/relationships/image" Target="../media/image91.png"/><Relationship Id="rId10" Type="http://schemas.openxmlformats.org/officeDocument/2006/relationships/image" Target="../media/image86.png"/><Relationship Id="rId19" Type="http://schemas.openxmlformats.org/officeDocument/2006/relationships/image" Target="../media/image95.png"/><Relationship Id="rId4" Type="http://schemas.openxmlformats.org/officeDocument/2006/relationships/image" Target="../media/image15.svg"/><Relationship Id="rId9" Type="http://schemas.openxmlformats.org/officeDocument/2006/relationships/image" Target="../media/image44.png"/><Relationship Id="rId14" Type="http://schemas.openxmlformats.org/officeDocument/2006/relationships/image" Target="../media/image90.png"/><Relationship Id="rId22" Type="http://schemas.openxmlformats.org/officeDocument/2006/relationships/image" Target="../media/image98.png"/></Relationships>
</file>

<file path=xl/drawings/_rels/drawing19.xml.rels><?xml version="1.0" encoding="UTF-8" standalone="yes"?>
<Relationships xmlns="http://schemas.openxmlformats.org/package/2006/relationships"><Relationship Id="rId8" Type="http://schemas.openxmlformats.org/officeDocument/2006/relationships/hyperlink" Target="#Instruciones!A1"/><Relationship Id="rId13" Type="http://schemas.openxmlformats.org/officeDocument/2006/relationships/image" Target="../media/image102.png"/><Relationship Id="rId3" Type="http://schemas.openxmlformats.org/officeDocument/2006/relationships/image" Target="../media/image14.png"/><Relationship Id="rId7" Type="http://schemas.openxmlformats.org/officeDocument/2006/relationships/hyperlink" Target="#'Estrategia 8'!A1"/><Relationship Id="rId12" Type="http://schemas.openxmlformats.org/officeDocument/2006/relationships/image" Target="../media/image101.png"/><Relationship Id="rId2" Type="http://schemas.openxmlformats.org/officeDocument/2006/relationships/hyperlink" Target="#Menu!A1"/><Relationship Id="rId16" Type="http://schemas.openxmlformats.org/officeDocument/2006/relationships/image" Target="../media/image105.png"/><Relationship Id="rId1" Type="http://schemas.openxmlformats.org/officeDocument/2006/relationships/image" Target="../media/image21.png"/><Relationship Id="rId6" Type="http://schemas.openxmlformats.org/officeDocument/2006/relationships/hyperlink" Target="#'Estrategia 6'!A1"/><Relationship Id="rId11" Type="http://schemas.openxmlformats.org/officeDocument/2006/relationships/image" Target="../media/image100.png"/><Relationship Id="rId5" Type="http://schemas.openxmlformats.org/officeDocument/2006/relationships/hyperlink" Target="#'Estrategia 7 (2)'!A1"/><Relationship Id="rId15" Type="http://schemas.openxmlformats.org/officeDocument/2006/relationships/image" Target="../media/image104.png"/><Relationship Id="rId10" Type="http://schemas.openxmlformats.org/officeDocument/2006/relationships/image" Target="../media/image99.png"/><Relationship Id="rId4" Type="http://schemas.openxmlformats.org/officeDocument/2006/relationships/image" Target="../media/image15.svg"/><Relationship Id="rId9" Type="http://schemas.openxmlformats.org/officeDocument/2006/relationships/hyperlink" Target="#Estrat&#233;gia!A1"/><Relationship Id="rId14" Type="http://schemas.openxmlformats.org/officeDocument/2006/relationships/image" Target="../media/image103.png"/></Relationships>
</file>

<file path=xl/drawings/_rels/drawing20.xml.rels><?xml version="1.0" encoding="UTF-8" standalone="yes"?>
<Relationships xmlns="http://schemas.openxmlformats.org/package/2006/relationships"><Relationship Id="rId8" Type="http://schemas.openxmlformats.org/officeDocument/2006/relationships/hyperlink" Target="#Estrat&#233;gia!A1"/><Relationship Id="rId3" Type="http://schemas.openxmlformats.org/officeDocument/2006/relationships/image" Target="../media/image14.png"/><Relationship Id="rId7" Type="http://schemas.openxmlformats.org/officeDocument/2006/relationships/hyperlink" Target="#Instruciones!A1"/><Relationship Id="rId2" Type="http://schemas.openxmlformats.org/officeDocument/2006/relationships/hyperlink" Target="#Menu!A1"/><Relationship Id="rId1" Type="http://schemas.openxmlformats.org/officeDocument/2006/relationships/image" Target="../media/image21.png"/><Relationship Id="rId6" Type="http://schemas.openxmlformats.org/officeDocument/2006/relationships/hyperlink" Target="#'Estrategia 7'!A1"/><Relationship Id="rId5" Type="http://schemas.openxmlformats.org/officeDocument/2006/relationships/hyperlink" Target="#'Estrategia 9'!A1"/><Relationship Id="rId10" Type="http://schemas.openxmlformats.org/officeDocument/2006/relationships/image" Target="../media/image106.png"/><Relationship Id="rId4" Type="http://schemas.openxmlformats.org/officeDocument/2006/relationships/image" Target="../media/image15.svg"/><Relationship Id="rId9" Type="http://schemas.openxmlformats.org/officeDocument/2006/relationships/image" Target="../media/image44.png"/></Relationships>
</file>

<file path=xl/drawings/_rels/drawing21.xml.rels><?xml version="1.0" encoding="UTF-8" standalone="yes"?>
<Relationships xmlns="http://schemas.openxmlformats.org/package/2006/relationships"><Relationship Id="rId8" Type="http://schemas.openxmlformats.org/officeDocument/2006/relationships/hyperlink" Target="#Estrat&#233;gia!A1"/><Relationship Id="rId13" Type="http://schemas.openxmlformats.org/officeDocument/2006/relationships/image" Target="../media/image110.png"/><Relationship Id="rId3" Type="http://schemas.openxmlformats.org/officeDocument/2006/relationships/image" Target="../media/image14.png"/><Relationship Id="rId7" Type="http://schemas.openxmlformats.org/officeDocument/2006/relationships/hyperlink" Target="#Instruciones!A1"/><Relationship Id="rId12" Type="http://schemas.openxmlformats.org/officeDocument/2006/relationships/image" Target="../media/image109.png"/><Relationship Id="rId2" Type="http://schemas.openxmlformats.org/officeDocument/2006/relationships/hyperlink" Target="#Menu!A1"/><Relationship Id="rId1" Type="http://schemas.openxmlformats.org/officeDocument/2006/relationships/image" Target="../media/image21.png"/><Relationship Id="rId6" Type="http://schemas.openxmlformats.org/officeDocument/2006/relationships/hyperlink" Target="#'Estrategia 8'!A1"/><Relationship Id="rId11" Type="http://schemas.openxmlformats.org/officeDocument/2006/relationships/image" Target="../media/image108.png"/><Relationship Id="rId5" Type="http://schemas.openxmlformats.org/officeDocument/2006/relationships/hyperlink" Target="#'Estrategia 10'!A1"/><Relationship Id="rId10" Type="http://schemas.openxmlformats.org/officeDocument/2006/relationships/image" Target="../media/image107.png"/><Relationship Id="rId4" Type="http://schemas.openxmlformats.org/officeDocument/2006/relationships/image" Target="../media/image15.svg"/><Relationship Id="rId9" Type="http://schemas.openxmlformats.org/officeDocument/2006/relationships/image" Target="../media/image44.png"/><Relationship Id="rId14" Type="http://schemas.openxmlformats.org/officeDocument/2006/relationships/image" Target="../media/image111.png"/></Relationships>
</file>

<file path=xl/drawings/_rels/drawing22.xml.rels><?xml version="1.0" encoding="UTF-8" standalone="yes"?>
<Relationships xmlns="http://schemas.openxmlformats.org/package/2006/relationships"><Relationship Id="rId8" Type="http://schemas.openxmlformats.org/officeDocument/2006/relationships/hyperlink" Target="#Estrat&#233;gia!A1"/><Relationship Id="rId13" Type="http://schemas.openxmlformats.org/officeDocument/2006/relationships/image" Target="../media/image115.png"/><Relationship Id="rId3" Type="http://schemas.openxmlformats.org/officeDocument/2006/relationships/image" Target="../media/image14.png"/><Relationship Id="rId7" Type="http://schemas.openxmlformats.org/officeDocument/2006/relationships/hyperlink" Target="#Instruciones!A1"/><Relationship Id="rId12" Type="http://schemas.openxmlformats.org/officeDocument/2006/relationships/image" Target="../media/image114.png"/><Relationship Id="rId2" Type="http://schemas.openxmlformats.org/officeDocument/2006/relationships/hyperlink" Target="#Menu!A1"/><Relationship Id="rId1" Type="http://schemas.openxmlformats.org/officeDocument/2006/relationships/image" Target="../media/image21.png"/><Relationship Id="rId6" Type="http://schemas.openxmlformats.org/officeDocument/2006/relationships/hyperlink" Target="#'Estrategia 9'!A1"/><Relationship Id="rId11" Type="http://schemas.openxmlformats.org/officeDocument/2006/relationships/image" Target="../media/image113.png"/><Relationship Id="rId5" Type="http://schemas.openxmlformats.org/officeDocument/2006/relationships/hyperlink" Target="#'Estrategia 11'!A1"/><Relationship Id="rId10" Type="http://schemas.openxmlformats.org/officeDocument/2006/relationships/image" Target="../media/image112.png"/><Relationship Id="rId4" Type="http://schemas.openxmlformats.org/officeDocument/2006/relationships/image" Target="../media/image15.svg"/><Relationship Id="rId9" Type="http://schemas.openxmlformats.org/officeDocument/2006/relationships/image" Target="../media/image44.png"/></Relationships>
</file>

<file path=xl/drawings/_rels/drawing23.xml.rels><?xml version="1.0" encoding="UTF-8" standalone="yes"?>
<Relationships xmlns="http://schemas.openxmlformats.org/package/2006/relationships"><Relationship Id="rId8" Type="http://schemas.openxmlformats.org/officeDocument/2006/relationships/hyperlink" Target="#Estrat&#233;gia!A1"/><Relationship Id="rId3" Type="http://schemas.openxmlformats.org/officeDocument/2006/relationships/image" Target="../media/image14.png"/><Relationship Id="rId7" Type="http://schemas.openxmlformats.org/officeDocument/2006/relationships/hyperlink" Target="#Instruciones!A1"/><Relationship Id="rId2" Type="http://schemas.openxmlformats.org/officeDocument/2006/relationships/hyperlink" Target="#Menu!A1"/><Relationship Id="rId1" Type="http://schemas.openxmlformats.org/officeDocument/2006/relationships/image" Target="../media/image21.png"/><Relationship Id="rId6" Type="http://schemas.openxmlformats.org/officeDocument/2006/relationships/hyperlink" Target="#'Estrategia 10'!A1"/><Relationship Id="rId11" Type="http://schemas.openxmlformats.org/officeDocument/2006/relationships/image" Target="../media/image117.png"/><Relationship Id="rId5" Type="http://schemas.openxmlformats.org/officeDocument/2006/relationships/hyperlink" Target="#'Estrategia 12'!A1"/><Relationship Id="rId10" Type="http://schemas.openxmlformats.org/officeDocument/2006/relationships/image" Target="../media/image116.png"/><Relationship Id="rId4" Type="http://schemas.openxmlformats.org/officeDocument/2006/relationships/image" Target="../media/image15.svg"/><Relationship Id="rId9" Type="http://schemas.openxmlformats.org/officeDocument/2006/relationships/image" Target="../media/image44.png"/></Relationships>
</file>

<file path=xl/drawings/_rels/drawing24.xml.rels><?xml version="1.0" encoding="UTF-8" standalone="yes"?>
<Relationships xmlns="http://schemas.openxmlformats.org/package/2006/relationships"><Relationship Id="rId8" Type="http://schemas.openxmlformats.org/officeDocument/2006/relationships/hyperlink" Target="#Estrat&#233;gia!A1"/><Relationship Id="rId13" Type="http://schemas.openxmlformats.org/officeDocument/2006/relationships/image" Target="../media/image122.png"/><Relationship Id="rId3" Type="http://schemas.openxmlformats.org/officeDocument/2006/relationships/image" Target="../media/image14.png"/><Relationship Id="rId7" Type="http://schemas.openxmlformats.org/officeDocument/2006/relationships/hyperlink" Target="#Instruciones!A1"/><Relationship Id="rId12" Type="http://schemas.openxmlformats.org/officeDocument/2006/relationships/image" Target="../media/image121.png"/><Relationship Id="rId2" Type="http://schemas.openxmlformats.org/officeDocument/2006/relationships/hyperlink" Target="#Menu!A1"/><Relationship Id="rId1" Type="http://schemas.openxmlformats.org/officeDocument/2006/relationships/image" Target="../media/image118.png"/><Relationship Id="rId6" Type="http://schemas.openxmlformats.org/officeDocument/2006/relationships/hyperlink" Target="#'Estrategia 13'!A1"/><Relationship Id="rId11" Type="http://schemas.openxmlformats.org/officeDocument/2006/relationships/image" Target="../media/image120.png"/><Relationship Id="rId5" Type="http://schemas.openxmlformats.org/officeDocument/2006/relationships/hyperlink" Target="#'Estrategia 11'!A1"/><Relationship Id="rId15" Type="http://schemas.openxmlformats.org/officeDocument/2006/relationships/image" Target="../media/image124.png"/><Relationship Id="rId10" Type="http://schemas.openxmlformats.org/officeDocument/2006/relationships/image" Target="../media/image119.png"/><Relationship Id="rId4" Type="http://schemas.openxmlformats.org/officeDocument/2006/relationships/image" Target="../media/image15.svg"/><Relationship Id="rId9" Type="http://schemas.openxmlformats.org/officeDocument/2006/relationships/image" Target="../media/image44.png"/><Relationship Id="rId14" Type="http://schemas.openxmlformats.org/officeDocument/2006/relationships/image" Target="../media/image123.png"/></Relationships>
</file>

<file path=xl/drawings/_rels/drawing25.xml.rels><?xml version="1.0" encoding="UTF-8" standalone="yes"?>
<Relationships xmlns="http://schemas.openxmlformats.org/package/2006/relationships"><Relationship Id="rId8" Type="http://schemas.openxmlformats.org/officeDocument/2006/relationships/hyperlink" Target="#Estrat&#233;gia!A1"/><Relationship Id="rId3" Type="http://schemas.openxmlformats.org/officeDocument/2006/relationships/image" Target="../media/image14.png"/><Relationship Id="rId7" Type="http://schemas.openxmlformats.org/officeDocument/2006/relationships/hyperlink" Target="#Instruciones!A1"/><Relationship Id="rId2" Type="http://schemas.openxmlformats.org/officeDocument/2006/relationships/hyperlink" Target="#Menu!A1"/><Relationship Id="rId1" Type="http://schemas.openxmlformats.org/officeDocument/2006/relationships/image" Target="../media/image21.png"/><Relationship Id="rId6" Type="http://schemas.openxmlformats.org/officeDocument/2006/relationships/hyperlink" Target="#'Estrategia 12'!A1"/><Relationship Id="rId11" Type="http://schemas.openxmlformats.org/officeDocument/2006/relationships/image" Target="../media/image126.png"/><Relationship Id="rId5" Type="http://schemas.openxmlformats.org/officeDocument/2006/relationships/hyperlink" Target="#'Estrategia 14'!A1"/><Relationship Id="rId10" Type="http://schemas.openxmlformats.org/officeDocument/2006/relationships/image" Target="../media/image125.png"/><Relationship Id="rId4" Type="http://schemas.openxmlformats.org/officeDocument/2006/relationships/image" Target="../media/image15.svg"/><Relationship Id="rId9" Type="http://schemas.openxmlformats.org/officeDocument/2006/relationships/image" Target="../media/image44.png"/></Relationships>
</file>

<file path=xl/drawings/_rels/drawing26.xml.rels><?xml version="1.0" encoding="UTF-8" standalone="yes"?>
<Relationships xmlns="http://schemas.openxmlformats.org/package/2006/relationships"><Relationship Id="rId8" Type="http://schemas.openxmlformats.org/officeDocument/2006/relationships/hyperlink" Target="#Estrat&#233;gia!A1"/><Relationship Id="rId3" Type="http://schemas.openxmlformats.org/officeDocument/2006/relationships/image" Target="../media/image14.png"/><Relationship Id="rId7" Type="http://schemas.openxmlformats.org/officeDocument/2006/relationships/hyperlink" Target="#Instruciones!A1"/><Relationship Id="rId2" Type="http://schemas.openxmlformats.org/officeDocument/2006/relationships/hyperlink" Target="#Menu!A1"/><Relationship Id="rId1" Type="http://schemas.openxmlformats.org/officeDocument/2006/relationships/image" Target="../media/image21.png"/><Relationship Id="rId6" Type="http://schemas.openxmlformats.org/officeDocument/2006/relationships/hyperlink" Target="#'Estrategia 13'!A1"/><Relationship Id="rId5" Type="http://schemas.openxmlformats.org/officeDocument/2006/relationships/hyperlink" Target="#'Estrategia 15'!A1"/><Relationship Id="rId4" Type="http://schemas.openxmlformats.org/officeDocument/2006/relationships/image" Target="../media/image15.svg"/><Relationship Id="rId9" Type="http://schemas.openxmlformats.org/officeDocument/2006/relationships/image" Target="../media/image127.png"/></Relationships>
</file>

<file path=xl/drawings/_rels/drawing27.xml.rels><?xml version="1.0" encoding="UTF-8" standalone="yes"?>
<Relationships xmlns="http://schemas.openxmlformats.org/package/2006/relationships"><Relationship Id="rId8" Type="http://schemas.openxmlformats.org/officeDocument/2006/relationships/hyperlink" Target="#Estrat&#233;gia!A1"/><Relationship Id="rId13" Type="http://schemas.openxmlformats.org/officeDocument/2006/relationships/image" Target="../media/image131.png"/><Relationship Id="rId3" Type="http://schemas.openxmlformats.org/officeDocument/2006/relationships/image" Target="../media/image14.png"/><Relationship Id="rId7" Type="http://schemas.openxmlformats.org/officeDocument/2006/relationships/hyperlink" Target="#Instruciones!A1"/><Relationship Id="rId12" Type="http://schemas.openxmlformats.org/officeDocument/2006/relationships/image" Target="../media/image130.png"/><Relationship Id="rId2" Type="http://schemas.openxmlformats.org/officeDocument/2006/relationships/hyperlink" Target="#Menu!A1"/><Relationship Id="rId1" Type="http://schemas.openxmlformats.org/officeDocument/2006/relationships/image" Target="../media/image21.png"/><Relationship Id="rId6" Type="http://schemas.openxmlformats.org/officeDocument/2006/relationships/hyperlink" Target="#'Estrategia 14'!A1"/><Relationship Id="rId11" Type="http://schemas.openxmlformats.org/officeDocument/2006/relationships/image" Target="../media/image129.png"/><Relationship Id="rId5" Type="http://schemas.openxmlformats.org/officeDocument/2006/relationships/hyperlink" Target="#'Estrategia 16'!A1"/><Relationship Id="rId10" Type="http://schemas.openxmlformats.org/officeDocument/2006/relationships/image" Target="../media/image128.png"/><Relationship Id="rId4" Type="http://schemas.openxmlformats.org/officeDocument/2006/relationships/image" Target="../media/image15.svg"/><Relationship Id="rId9" Type="http://schemas.openxmlformats.org/officeDocument/2006/relationships/image" Target="../media/image127.png"/></Relationships>
</file>

<file path=xl/drawings/_rels/drawing28.xml.rels><?xml version="1.0" encoding="UTF-8" standalone="yes"?>
<Relationships xmlns="http://schemas.openxmlformats.org/package/2006/relationships"><Relationship Id="rId8" Type="http://schemas.openxmlformats.org/officeDocument/2006/relationships/hyperlink" Target="#Estrat&#233;gia!A1"/><Relationship Id="rId3" Type="http://schemas.openxmlformats.org/officeDocument/2006/relationships/image" Target="../media/image14.png"/><Relationship Id="rId7" Type="http://schemas.openxmlformats.org/officeDocument/2006/relationships/hyperlink" Target="#Instruciones!A1"/><Relationship Id="rId2" Type="http://schemas.openxmlformats.org/officeDocument/2006/relationships/hyperlink" Target="#Menu!A1"/><Relationship Id="rId1" Type="http://schemas.openxmlformats.org/officeDocument/2006/relationships/image" Target="../media/image21.png"/><Relationship Id="rId6" Type="http://schemas.openxmlformats.org/officeDocument/2006/relationships/hyperlink" Target="#'Estrategia 15'!A1"/><Relationship Id="rId5" Type="http://schemas.openxmlformats.org/officeDocument/2006/relationships/hyperlink" Target="#'Adquisici&#243;n 1'!A1"/><Relationship Id="rId4" Type="http://schemas.openxmlformats.org/officeDocument/2006/relationships/image" Target="../media/image15.svg"/><Relationship Id="rId9" Type="http://schemas.openxmlformats.org/officeDocument/2006/relationships/image" Target="../media/image127.png"/></Relationships>
</file>

<file path=xl/drawings/_rels/drawing29.xml.rels><?xml version="1.0" encoding="UTF-8" standalone="yes"?>
<Relationships xmlns="http://schemas.openxmlformats.org/package/2006/relationships"><Relationship Id="rId8" Type="http://schemas.openxmlformats.org/officeDocument/2006/relationships/hyperlink" Target="#'Estrategia 16'!A1"/><Relationship Id="rId13" Type="http://schemas.openxmlformats.org/officeDocument/2006/relationships/image" Target="../media/image136.png"/><Relationship Id="rId3" Type="http://schemas.openxmlformats.org/officeDocument/2006/relationships/image" Target="../media/image132.png"/><Relationship Id="rId7" Type="http://schemas.openxmlformats.org/officeDocument/2006/relationships/hyperlink" Target="#'Adquisici&#243;n 2'!A1"/><Relationship Id="rId12" Type="http://schemas.openxmlformats.org/officeDocument/2006/relationships/image" Target="../media/image135.png"/><Relationship Id="rId2" Type="http://schemas.openxmlformats.org/officeDocument/2006/relationships/hyperlink" Target="#Adquisici&#243;n!A1"/><Relationship Id="rId1" Type="http://schemas.openxmlformats.org/officeDocument/2006/relationships/image" Target="../media/image21.png"/><Relationship Id="rId6" Type="http://schemas.openxmlformats.org/officeDocument/2006/relationships/image" Target="../media/image15.svg"/><Relationship Id="rId11" Type="http://schemas.openxmlformats.org/officeDocument/2006/relationships/image" Target="../media/image134.png"/><Relationship Id="rId5" Type="http://schemas.openxmlformats.org/officeDocument/2006/relationships/image" Target="../media/image14.png"/><Relationship Id="rId10" Type="http://schemas.openxmlformats.org/officeDocument/2006/relationships/image" Target="../media/image133.png"/><Relationship Id="rId4" Type="http://schemas.openxmlformats.org/officeDocument/2006/relationships/hyperlink" Target="#Menu!A1"/><Relationship Id="rId9" Type="http://schemas.openxmlformats.org/officeDocument/2006/relationships/hyperlink" Target="#Instruciones!A1"/><Relationship Id="rId14" Type="http://schemas.openxmlformats.org/officeDocument/2006/relationships/image" Target="../media/image137.png"/></Relationships>
</file>

<file path=xl/drawings/_rels/drawing30.xml.rels><?xml version="1.0" encoding="UTF-8" standalone="yes"?>
<Relationships xmlns="http://schemas.openxmlformats.org/package/2006/relationships"><Relationship Id="rId8" Type="http://schemas.openxmlformats.org/officeDocument/2006/relationships/hyperlink" Target="#Adquisici&#243;n!A1"/><Relationship Id="rId13" Type="http://schemas.openxmlformats.org/officeDocument/2006/relationships/image" Target="../media/image141.png"/><Relationship Id="rId3" Type="http://schemas.openxmlformats.org/officeDocument/2006/relationships/image" Target="../media/image14.png"/><Relationship Id="rId7" Type="http://schemas.openxmlformats.org/officeDocument/2006/relationships/hyperlink" Target="#Instruciones!A1"/><Relationship Id="rId12" Type="http://schemas.openxmlformats.org/officeDocument/2006/relationships/image" Target="../media/image140.png"/><Relationship Id="rId2" Type="http://schemas.openxmlformats.org/officeDocument/2006/relationships/hyperlink" Target="#Menu!A1"/><Relationship Id="rId1" Type="http://schemas.openxmlformats.org/officeDocument/2006/relationships/image" Target="../media/image21.png"/><Relationship Id="rId6" Type="http://schemas.openxmlformats.org/officeDocument/2006/relationships/hyperlink" Target="#'Adquisici&#243;n 1'!A1"/><Relationship Id="rId11" Type="http://schemas.openxmlformats.org/officeDocument/2006/relationships/image" Target="../media/image139.png"/><Relationship Id="rId5" Type="http://schemas.openxmlformats.org/officeDocument/2006/relationships/hyperlink" Target="#'Adquisici&#243;n 3'!A1"/><Relationship Id="rId10" Type="http://schemas.openxmlformats.org/officeDocument/2006/relationships/image" Target="../media/image138.png"/><Relationship Id="rId4" Type="http://schemas.openxmlformats.org/officeDocument/2006/relationships/image" Target="../media/image15.svg"/><Relationship Id="rId9" Type="http://schemas.openxmlformats.org/officeDocument/2006/relationships/image" Target="../media/image132.png"/><Relationship Id="rId14" Type="http://schemas.openxmlformats.org/officeDocument/2006/relationships/image" Target="../media/image142.png"/></Relationships>
</file>

<file path=xl/drawings/_rels/drawing31.xml.rels><?xml version="1.0" encoding="UTF-8" standalone="yes"?>
<Relationships xmlns="http://schemas.openxmlformats.org/package/2006/relationships"><Relationship Id="rId8" Type="http://schemas.openxmlformats.org/officeDocument/2006/relationships/hyperlink" Target="#Adquisici&#243;n!A1"/><Relationship Id="rId3" Type="http://schemas.openxmlformats.org/officeDocument/2006/relationships/image" Target="../media/image14.png"/><Relationship Id="rId7" Type="http://schemas.openxmlformats.org/officeDocument/2006/relationships/hyperlink" Target="#Instruciones!A1"/><Relationship Id="rId12" Type="http://schemas.openxmlformats.org/officeDocument/2006/relationships/image" Target="../media/image145.png"/><Relationship Id="rId2" Type="http://schemas.openxmlformats.org/officeDocument/2006/relationships/hyperlink" Target="#Menu!A1"/><Relationship Id="rId1" Type="http://schemas.openxmlformats.org/officeDocument/2006/relationships/image" Target="../media/image21.png"/><Relationship Id="rId6" Type="http://schemas.openxmlformats.org/officeDocument/2006/relationships/hyperlink" Target="#'Adquisici&#243;n 2'!A1"/><Relationship Id="rId11" Type="http://schemas.openxmlformats.org/officeDocument/2006/relationships/image" Target="../media/image144.png"/><Relationship Id="rId5" Type="http://schemas.openxmlformats.org/officeDocument/2006/relationships/hyperlink" Target="#'Adquisici&#243;n 4'!A1"/><Relationship Id="rId10" Type="http://schemas.openxmlformats.org/officeDocument/2006/relationships/image" Target="../media/image143.png"/><Relationship Id="rId4" Type="http://schemas.openxmlformats.org/officeDocument/2006/relationships/image" Target="../media/image15.svg"/><Relationship Id="rId9" Type="http://schemas.openxmlformats.org/officeDocument/2006/relationships/image" Target="../media/image132.png"/></Relationships>
</file>

<file path=xl/drawings/_rels/drawing32.xml.rels><?xml version="1.0" encoding="UTF-8" standalone="yes"?>
<Relationships xmlns="http://schemas.openxmlformats.org/package/2006/relationships"><Relationship Id="rId8" Type="http://schemas.openxmlformats.org/officeDocument/2006/relationships/hyperlink" Target="#Adquisici&#243;n!A1"/><Relationship Id="rId3" Type="http://schemas.openxmlformats.org/officeDocument/2006/relationships/image" Target="../media/image14.png"/><Relationship Id="rId7" Type="http://schemas.openxmlformats.org/officeDocument/2006/relationships/hyperlink" Target="#Instruciones!A1"/><Relationship Id="rId2" Type="http://schemas.openxmlformats.org/officeDocument/2006/relationships/hyperlink" Target="#Menu!A1"/><Relationship Id="rId1" Type="http://schemas.openxmlformats.org/officeDocument/2006/relationships/image" Target="../media/image21.png"/><Relationship Id="rId6" Type="http://schemas.openxmlformats.org/officeDocument/2006/relationships/hyperlink" Target="#'Adquisici&#243;n 3'!A1"/><Relationship Id="rId11" Type="http://schemas.openxmlformats.org/officeDocument/2006/relationships/image" Target="../media/image147.png"/><Relationship Id="rId5" Type="http://schemas.openxmlformats.org/officeDocument/2006/relationships/hyperlink" Target="#'Adquisici&#243;n 5'!A1"/><Relationship Id="rId10" Type="http://schemas.openxmlformats.org/officeDocument/2006/relationships/image" Target="../media/image146.png"/><Relationship Id="rId4" Type="http://schemas.openxmlformats.org/officeDocument/2006/relationships/image" Target="../media/image15.svg"/><Relationship Id="rId9" Type="http://schemas.openxmlformats.org/officeDocument/2006/relationships/image" Target="../media/image132.png"/></Relationships>
</file>

<file path=xl/drawings/_rels/drawing33.xml.rels><?xml version="1.0" encoding="UTF-8" standalone="yes"?>
<Relationships xmlns="http://schemas.openxmlformats.org/package/2006/relationships"><Relationship Id="rId8" Type="http://schemas.openxmlformats.org/officeDocument/2006/relationships/hyperlink" Target="#Adquisici&#243;n!A1"/><Relationship Id="rId3" Type="http://schemas.openxmlformats.org/officeDocument/2006/relationships/image" Target="../media/image14.png"/><Relationship Id="rId7" Type="http://schemas.openxmlformats.org/officeDocument/2006/relationships/hyperlink" Target="#Instruciones!A1"/><Relationship Id="rId2" Type="http://schemas.openxmlformats.org/officeDocument/2006/relationships/hyperlink" Target="#Menu!A1"/><Relationship Id="rId1" Type="http://schemas.openxmlformats.org/officeDocument/2006/relationships/image" Target="../media/image21.png"/><Relationship Id="rId6" Type="http://schemas.openxmlformats.org/officeDocument/2006/relationships/hyperlink" Target="#'Adquisici&#243;n 4'!A1"/><Relationship Id="rId5" Type="http://schemas.openxmlformats.org/officeDocument/2006/relationships/hyperlink" Target="#'Control 1'!A1"/><Relationship Id="rId10" Type="http://schemas.openxmlformats.org/officeDocument/2006/relationships/image" Target="../media/image148.png"/><Relationship Id="rId4" Type="http://schemas.openxmlformats.org/officeDocument/2006/relationships/image" Target="../media/image15.svg"/><Relationship Id="rId9" Type="http://schemas.openxmlformats.org/officeDocument/2006/relationships/image" Target="../media/image132.png"/></Relationships>
</file>

<file path=xl/drawings/_rels/drawing34.xml.rels><?xml version="1.0" encoding="UTF-8" standalone="yes"?>
<Relationships xmlns="http://schemas.openxmlformats.org/package/2006/relationships"><Relationship Id="rId8" Type="http://schemas.openxmlformats.org/officeDocument/2006/relationships/hyperlink" Target="#'Adquisici&#243;n 5'!A1"/><Relationship Id="rId13" Type="http://schemas.openxmlformats.org/officeDocument/2006/relationships/image" Target="../media/image153.png"/><Relationship Id="rId18" Type="http://schemas.openxmlformats.org/officeDocument/2006/relationships/image" Target="../media/image158.jpeg"/><Relationship Id="rId26" Type="http://schemas.openxmlformats.org/officeDocument/2006/relationships/image" Target="../media/image166.png"/><Relationship Id="rId3" Type="http://schemas.openxmlformats.org/officeDocument/2006/relationships/image" Target="../media/image149.png"/><Relationship Id="rId21" Type="http://schemas.openxmlformats.org/officeDocument/2006/relationships/image" Target="../media/image161.png"/><Relationship Id="rId7" Type="http://schemas.openxmlformats.org/officeDocument/2006/relationships/hyperlink" Target="#'Control 2'!A1"/><Relationship Id="rId12" Type="http://schemas.openxmlformats.org/officeDocument/2006/relationships/image" Target="../media/image152.png"/><Relationship Id="rId17" Type="http://schemas.openxmlformats.org/officeDocument/2006/relationships/image" Target="../media/image157.png"/><Relationship Id="rId25" Type="http://schemas.openxmlformats.org/officeDocument/2006/relationships/image" Target="../media/image165.png"/><Relationship Id="rId2" Type="http://schemas.openxmlformats.org/officeDocument/2006/relationships/hyperlink" Target="#Control!A1"/><Relationship Id="rId16" Type="http://schemas.openxmlformats.org/officeDocument/2006/relationships/image" Target="../media/image156.png"/><Relationship Id="rId20" Type="http://schemas.openxmlformats.org/officeDocument/2006/relationships/image" Target="../media/image160.png"/><Relationship Id="rId29" Type="http://schemas.openxmlformats.org/officeDocument/2006/relationships/image" Target="../media/image169.png"/><Relationship Id="rId1" Type="http://schemas.openxmlformats.org/officeDocument/2006/relationships/image" Target="../media/image21.png"/><Relationship Id="rId6" Type="http://schemas.openxmlformats.org/officeDocument/2006/relationships/image" Target="../media/image15.svg"/><Relationship Id="rId11" Type="http://schemas.openxmlformats.org/officeDocument/2006/relationships/image" Target="../media/image151.png"/><Relationship Id="rId24" Type="http://schemas.openxmlformats.org/officeDocument/2006/relationships/image" Target="../media/image164.png"/><Relationship Id="rId5" Type="http://schemas.openxmlformats.org/officeDocument/2006/relationships/image" Target="../media/image14.png"/><Relationship Id="rId15" Type="http://schemas.openxmlformats.org/officeDocument/2006/relationships/image" Target="../media/image155.png"/><Relationship Id="rId23" Type="http://schemas.openxmlformats.org/officeDocument/2006/relationships/image" Target="../media/image163.png"/><Relationship Id="rId28" Type="http://schemas.openxmlformats.org/officeDocument/2006/relationships/image" Target="../media/image168.png"/><Relationship Id="rId10" Type="http://schemas.openxmlformats.org/officeDocument/2006/relationships/image" Target="../media/image150.png"/><Relationship Id="rId19" Type="http://schemas.openxmlformats.org/officeDocument/2006/relationships/image" Target="../media/image159.png"/><Relationship Id="rId4" Type="http://schemas.openxmlformats.org/officeDocument/2006/relationships/hyperlink" Target="#Menu!A1"/><Relationship Id="rId9" Type="http://schemas.openxmlformats.org/officeDocument/2006/relationships/hyperlink" Target="#Instruciones!A1"/><Relationship Id="rId14" Type="http://schemas.openxmlformats.org/officeDocument/2006/relationships/image" Target="../media/image154.png"/><Relationship Id="rId22" Type="http://schemas.openxmlformats.org/officeDocument/2006/relationships/image" Target="../media/image162.png"/><Relationship Id="rId27" Type="http://schemas.openxmlformats.org/officeDocument/2006/relationships/image" Target="../media/image167.png"/><Relationship Id="rId30" Type="http://schemas.openxmlformats.org/officeDocument/2006/relationships/image" Target="../media/image170.png"/></Relationships>
</file>

<file path=xl/drawings/_rels/drawing35.xml.rels><?xml version="1.0" encoding="UTF-8" standalone="yes"?>
<Relationships xmlns="http://schemas.openxmlformats.org/package/2006/relationships"><Relationship Id="rId8" Type="http://schemas.openxmlformats.org/officeDocument/2006/relationships/hyperlink" Target="#Control!A1"/><Relationship Id="rId13" Type="http://schemas.openxmlformats.org/officeDocument/2006/relationships/image" Target="../media/image174.png"/><Relationship Id="rId18" Type="http://schemas.openxmlformats.org/officeDocument/2006/relationships/image" Target="../media/image179.png"/><Relationship Id="rId3" Type="http://schemas.openxmlformats.org/officeDocument/2006/relationships/image" Target="../media/image14.png"/><Relationship Id="rId21" Type="http://schemas.openxmlformats.org/officeDocument/2006/relationships/image" Target="../media/image182.png"/><Relationship Id="rId7" Type="http://schemas.openxmlformats.org/officeDocument/2006/relationships/hyperlink" Target="#Instruciones!A1"/><Relationship Id="rId12" Type="http://schemas.openxmlformats.org/officeDocument/2006/relationships/image" Target="../media/image173.png"/><Relationship Id="rId17" Type="http://schemas.openxmlformats.org/officeDocument/2006/relationships/image" Target="../media/image178.png"/><Relationship Id="rId2" Type="http://schemas.openxmlformats.org/officeDocument/2006/relationships/hyperlink" Target="#Menu!A1"/><Relationship Id="rId16" Type="http://schemas.openxmlformats.org/officeDocument/2006/relationships/image" Target="../media/image177.png"/><Relationship Id="rId20" Type="http://schemas.openxmlformats.org/officeDocument/2006/relationships/image" Target="../media/image181.png"/><Relationship Id="rId1" Type="http://schemas.openxmlformats.org/officeDocument/2006/relationships/image" Target="../media/image21.png"/><Relationship Id="rId6" Type="http://schemas.openxmlformats.org/officeDocument/2006/relationships/hyperlink" Target="#'Control 1'!A1"/><Relationship Id="rId11" Type="http://schemas.openxmlformats.org/officeDocument/2006/relationships/image" Target="../media/image172.png"/><Relationship Id="rId5" Type="http://schemas.openxmlformats.org/officeDocument/2006/relationships/hyperlink" Target="#'Control 3'!A1"/><Relationship Id="rId15" Type="http://schemas.openxmlformats.org/officeDocument/2006/relationships/image" Target="../media/image176.png"/><Relationship Id="rId23" Type="http://schemas.openxmlformats.org/officeDocument/2006/relationships/image" Target="../media/image184.png"/><Relationship Id="rId10" Type="http://schemas.openxmlformats.org/officeDocument/2006/relationships/image" Target="../media/image171.png"/><Relationship Id="rId19" Type="http://schemas.openxmlformats.org/officeDocument/2006/relationships/image" Target="../media/image180.png"/><Relationship Id="rId4" Type="http://schemas.openxmlformats.org/officeDocument/2006/relationships/image" Target="../media/image15.svg"/><Relationship Id="rId9" Type="http://schemas.openxmlformats.org/officeDocument/2006/relationships/image" Target="../media/image149.png"/><Relationship Id="rId14" Type="http://schemas.openxmlformats.org/officeDocument/2006/relationships/image" Target="../media/image175.png"/><Relationship Id="rId22" Type="http://schemas.openxmlformats.org/officeDocument/2006/relationships/image" Target="../media/image183.png"/></Relationships>
</file>

<file path=xl/drawings/_rels/drawing36.xml.rels><?xml version="1.0" encoding="UTF-8" standalone="yes"?>
<Relationships xmlns="http://schemas.openxmlformats.org/package/2006/relationships"><Relationship Id="rId8" Type="http://schemas.openxmlformats.org/officeDocument/2006/relationships/hyperlink" Target="#Control!A1"/><Relationship Id="rId13" Type="http://schemas.openxmlformats.org/officeDocument/2006/relationships/image" Target="../media/image188.png"/><Relationship Id="rId18" Type="http://schemas.openxmlformats.org/officeDocument/2006/relationships/image" Target="../media/image193.png"/><Relationship Id="rId3" Type="http://schemas.openxmlformats.org/officeDocument/2006/relationships/image" Target="../media/image14.png"/><Relationship Id="rId7" Type="http://schemas.openxmlformats.org/officeDocument/2006/relationships/hyperlink" Target="#Instruciones!A1"/><Relationship Id="rId12" Type="http://schemas.openxmlformats.org/officeDocument/2006/relationships/image" Target="../media/image187.png"/><Relationship Id="rId17" Type="http://schemas.openxmlformats.org/officeDocument/2006/relationships/image" Target="../media/image192.png"/><Relationship Id="rId2" Type="http://schemas.openxmlformats.org/officeDocument/2006/relationships/hyperlink" Target="#Menu!A1"/><Relationship Id="rId16" Type="http://schemas.openxmlformats.org/officeDocument/2006/relationships/image" Target="../media/image191.png"/><Relationship Id="rId1" Type="http://schemas.openxmlformats.org/officeDocument/2006/relationships/image" Target="../media/image21.png"/><Relationship Id="rId6" Type="http://schemas.openxmlformats.org/officeDocument/2006/relationships/hyperlink" Target="#'Control 2'!A1"/><Relationship Id="rId11" Type="http://schemas.openxmlformats.org/officeDocument/2006/relationships/image" Target="../media/image186.png"/><Relationship Id="rId5" Type="http://schemas.openxmlformats.org/officeDocument/2006/relationships/hyperlink" Target="#'Control 4'!A1"/><Relationship Id="rId15" Type="http://schemas.openxmlformats.org/officeDocument/2006/relationships/image" Target="../media/image190.png"/><Relationship Id="rId10" Type="http://schemas.openxmlformats.org/officeDocument/2006/relationships/image" Target="../media/image185.png"/><Relationship Id="rId4" Type="http://schemas.openxmlformats.org/officeDocument/2006/relationships/image" Target="../media/image15.svg"/><Relationship Id="rId9" Type="http://schemas.openxmlformats.org/officeDocument/2006/relationships/image" Target="../media/image149.png"/><Relationship Id="rId14" Type="http://schemas.openxmlformats.org/officeDocument/2006/relationships/image" Target="../media/image189.png"/></Relationships>
</file>

<file path=xl/drawings/_rels/drawing37.xml.rels><?xml version="1.0" encoding="UTF-8" standalone="yes"?>
<Relationships xmlns="http://schemas.openxmlformats.org/package/2006/relationships"><Relationship Id="rId8" Type="http://schemas.openxmlformats.org/officeDocument/2006/relationships/hyperlink" Target="#Control!A1"/><Relationship Id="rId13" Type="http://schemas.openxmlformats.org/officeDocument/2006/relationships/image" Target="../media/image198.png"/><Relationship Id="rId18" Type="http://schemas.openxmlformats.org/officeDocument/2006/relationships/image" Target="../media/image176.png"/><Relationship Id="rId3" Type="http://schemas.openxmlformats.org/officeDocument/2006/relationships/image" Target="../media/image14.png"/><Relationship Id="rId7" Type="http://schemas.openxmlformats.org/officeDocument/2006/relationships/hyperlink" Target="#Instruciones!A1"/><Relationship Id="rId12" Type="http://schemas.openxmlformats.org/officeDocument/2006/relationships/image" Target="../media/image197.png"/><Relationship Id="rId17" Type="http://schemas.openxmlformats.org/officeDocument/2006/relationships/image" Target="../media/image202.png"/><Relationship Id="rId2" Type="http://schemas.openxmlformats.org/officeDocument/2006/relationships/hyperlink" Target="#Menu!A1"/><Relationship Id="rId16" Type="http://schemas.openxmlformats.org/officeDocument/2006/relationships/image" Target="../media/image201.png"/><Relationship Id="rId20" Type="http://schemas.openxmlformats.org/officeDocument/2006/relationships/image" Target="../media/image204.png"/><Relationship Id="rId1" Type="http://schemas.openxmlformats.org/officeDocument/2006/relationships/image" Target="../media/image21.png"/><Relationship Id="rId6" Type="http://schemas.openxmlformats.org/officeDocument/2006/relationships/hyperlink" Target="#'Control 3'!A1"/><Relationship Id="rId11" Type="http://schemas.openxmlformats.org/officeDocument/2006/relationships/image" Target="../media/image196.png"/><Relationship Id="rId5" Type="http://schemas.openxmlformats.org/officeDocument/2006/relationships/hyperlink" Target="#'Control 5'!A1"/><Relationship Id="rId15" Type="http://schemas.openxmlformats.org/officeDocument/2006/relationships/image" Target="../media/image200.png"/><Relationship Id="rId10" Type="http://schemas.openxmlformats.org/officeDocument/2006/relationships/image" Target="../media/image195.png"/><Relationship Id="rId19" Type="http://schemas.openxmlformats.org/officeDocument/2006/relationships/image" Target="../media/image203.png"/><Relationship Id="rId4" Type="http://schemas.openxmlformats.org/officeDocument/2006/relationships/image" Target="../media/image15.svg"/><Relationship Id="rId9" Type="http://schemas.openxmlformats.org/officeDocument/2006/relationships/image" Target="../media/image194.png"/><Relationship Id="rId14" Type="http://schemas.openxmlformats.org/officeDocument/2006/relationships/image" Target="../media/image199.png"/></Relationships>
</file>

<file path=xl/drawings/_rels/drawing38.xml.rels><?xml version="1.0" encoding="UTF-8" standalone="yes"?>
<Relationships xmlns="http://schemas.openxmlformats.org/package/2006/relationships"><Relationship Id="rId8" Type="http://schemas.openxmlformats.org/officeDocument/2006/relationships/hyperlink" Target="#Control!A1"/><Relationship Id="rId13" Type="http://schemas.openxmlformats.org/officeDocument/2006/relationships/image" Target="../media/image208.png"/><Relationship Id="rId3" Type="http://schemas.openxmlformats.org/officeDocument/2006/relationships/image" Target="../media/image14.png"/><Relationship Id="rId7" Type="http://schemas.openxmlformats.org/officeDocument/2006/relationships/hyperlink" Target="#Instruciones!A1"/><Relationship Id="rId12" Type="http://schemas.openxmlformats.org/officeDocument/2006/relationships/image" Target="../media/image207.png"/><Relationship Id="rId17" Type="http://schemas.openxmlformats.org/officeDocument/2006/relationships/image" Target="../media/image212.png"/><Relationship Id="rId2" Type="http://schemas.openxmlformats.org/officeDocument/2006/relationships/hyperlink" Target="#Menu!A1"/><Relationship Id="rId16" Type="http://schemas.openxmlformats.org/officeDocument/2006/relationships/image" Target="../media/image211.png"/><Relationship Id="rId1" Type="http://schemas.openxmlformats.org/officeDocument/2006/relationships/image" Target="../media/image21.png"/><Relationship Id="rId6" Type="http://schemas.openxmlformats.org/officeDocument/2006/relationships/hyperlink" Target="#'Control 4'!A1"/><Relationship Id="rId11" Type="http://schemas.openxmlformats.org/officeDocument/2006/relationships/image" Target="../media/image206.png"/><Relationship Id="rId5" Type="http://schemas.openxmlformats.org/officeDocument/2006/relationships/hyperlink" Target="#'Control 6'!A1"/><Relationship Id="rId15" Type="http://schemas.openxmlformats.org/officeDocument/2006/relationships/image" Target="../media/image210.png"/><Relationship Id="rId10" Type="http://schemas.openxmlformats.org/officeDocument/2006/relationships/image" Target="../media/image205.png"/><Relationship Id="rId4" Type="http://schemas.openxmlformats.org/officeDocument/2006/relationships/image" Target="../media/image15.svg"/><Relationship Id="rId9" Type="http://schemas.openxmlformats.org/officeDocument/2006/relationships/image" Target="../media/image194.png"/><Relationship Id="rId14" Type="http://schemas.openxmlformats.org/officeDocument/2006/relationships/image" Target="../media/image209.png"/></Relationships>
</file>

<file path=xl/drawings/_rels/drawing39.xml.rels><?xml version="1.0" encoding="UTF-8" standalone="yes"?>
<Relationships xmlns="http://schemas.openxmlformats.org/package/2006/relationships"><Relationship Id="rId8" Type="http://schemas.openxmlformats.org/officeDocument/2006/relationships/hyperlink" Target="#Control!A1"/><Relationship Id="rId13" Type="http://schemas.openxmlformats.org/officeDocument/2006/relationships/image" Target="../media/image216.png"/><Relationship Id="rId3" Type="http://schemas.openxmlformats.org/officeDocument/2006/relationships/image" Target="../media/image14.png"/><Relationship Id="rId7" Type="http://schemas.openxmlformats.org/officeDocument/2006/relationships/hyperlink" Target="#Instruciones!A1"/><Relationship Id="rId12" Type="http://schemas.openxmlformats.org/officeDocument/2006/relationships/image" Target="../media/image215.png"/><Relationship Id="rId2" Type="http://schemas.openxmlformats.org/officeDocument/2006/relationships/hyperlink" Target="#Menu!A1"/><Relationship Id="rId16" Type="http://schemas.openxmlformats.org/officeDocument/2006/relationships/image" Target="../media/image219.png"/><Relationship Id="rId1" Type="http://schemas.openxmlformats.org/officeDocument/2006/relationships/image" Target="../media/image21.png"/><Relationship Id="rId6" Type="http://schemas.openxmlformats.org/officeDocument/2006/relationships/hyperlink" Target="#'Control 5'!A1"/><Relationship Id="rId11" Type="http://schemas.openxmlformats.org/officeDocument/2006/relationships/image" Target="../media/image214.png"/><Relationship Id="rId5" Type="http://schemas.openxmlformats.org/officeDocument/2006/relationships/hyperlink" Target="#'Control 7'!A1"/><Relationship Id="rId15" Type="http://schemas.openxmlformats.org/officeDocument/2006/relationships/image" Target="../media/image218.png"/><Relationship Id="rId10" Type="http://schemas.openxmlformats.org/officeDocument/2006/relationships/image" Target="../media/image213.png"/><Relationship Id="rId4" Type="http://schemas.openxmlformats.org/officeDocument/2006/relationships/image" Target="../media/image15.svg"/><Relationship Id="rId9" Type="http://schemas.openxmlformats.org/officeDocument/2006/relationships/image" Target="../media/image149.png"/><Relationship Id="rId14" Type="http://schemas.openxmlformats.org/officeDocument/2006/relationships/image" Target="../media/image217.png"/></Relationships>
</file>

<file path=xl/drawings/_rels/drawing40.xml.rels><?xml version="1.0" encoding="UTF-8" standalone="yes"?>
<Relationships xmlns="http://schemas.openxmlformats.org/package/2006/relationships"><Relationship Id="rId8" Type="http://schemas.openxmlformats.org/officeDocument/2006/relationships/hyperlink" Target="#Control!A1"/><Relationship Id="rId3" Type="http://schemas.openxmlformats.org/officeDocument/2006/relationships/image" Target="../media/image14.png"/><Relationship Id="rId7" Type="http://schemas.openxmlformats.org/officeDocument/2006/relationships/hyperlink" Target="#Instruciones!A1"/><Relationship Id="rId2" Type="http://schemas.openxmlformats.org/officeDocument/2006/relationships/hyperlink" Target="#Menu!A1"/><Relationship Id="rId1" Type="http://schemas.openxmlformats.org/officeDocument/2006/relationships/image" Target="../media/image21.png"/><Relationship Id="rId6" Type="http://schemas.openxmlformats.org/officeDocument/2006/relationships/hyperlink" Target="#'Control 6'!A1"/><Relationship Id="rId11" Type="http://schemas.openxmlformats.org/officeDocument/2006/relationships/image" Target="../media/image221.png"/><Relationship Id="rId5" Type="http://schemas.openxmlformats.org/officeDocument/2006/relationships/hyperlink" Target="#'Control 8'!A1"/><Relationship Id="rId10" Type="http://schemas.openxmlformats.org/officeDocument/2006/relationships/image" Target="../media/image220.png"/><Relationship Id="rId4" Type="http://schemas.openxmlformats.org/officeDocument/2006/relationships/image" Target="../media/image15.svg"/><Relationship Id="rId9" Type="http://schemas.openxmlformats.org/officeDocument/2006/relationships/image" Target="../media/image149.png"/></Relationships>
</file>

<file path=xl/drawings/_rels/drawing41.xml.rels><?xml version="1.0" encoding="UTF-8" standalone="yes"?>
<Relationships xmlns="http://schemas.openxmlformats.org/package/2006/relationships"><Relationship Id="rId8" Type="http://schemas.openxmlformats.org/officeDocument/2006/relationships/image" Target="../media/image222.png"/><Relationship Id="rId13" Type="http://schemas.openxmlformats.org/officeDocument/2006/relationships/image" Target="../media/image226.png"/><Relationship Id="rId3" Type="http://schemas.openxmlformats.org/officeDocument/2006/relationships/image" Target="../media/image14.png"/><Relationship Id="rId7" Type="http://schemas.openxmlformats.org/officeDocument/2006/relationships/hyperlink" Target="#Control!A1"/><Relationship Id="rId12" Type="http://schemas.openxmlformats.org/officeDocument/2006/relationships/image" Target="../media/image225.png"/><Relationship Id="rId2" Type="http://schemas.openxmlformats.org/officeDocument/2006/relationships/hyperlink" Target="#Menu!A1"/><Relationship Id="rId1" Type="http://schemas.openxmlformats.org/officeDocument/2006/relationships/image" Target="../media/image21.png"/><Relationship Id="rId6" Type="http://schemas.openxmlformats.org/officeDocument/2006/relationships/hyperlink" Target="#'Control 7'!A1"/><Relationship Id="rId11" Type="http://schemas.openxmlformats.org/officeDocument/2006/relationships/image" Target="../media/image224.png"/><Relationship Id="rId5" Type="http://schemas.openxmlformats.org/officeDocument/2006/relationships/hyperlink" Target="#'Control 9'!A1"/><Relationship Id="rId10" Type="http://schemas.openxmlformats.org/officeDocument/2006/relationships/image" Target="../media/image223.png"/><Relationship Id="rId4" Type="http://schemas.openxmlformats.org/officeDocument/2006/relationships/image" Target="../media/image15.svg"/><Relationship Id="rId9" Type="http://schemas.openxmlformats.org/officeDocument/2006/relationships/hyperlink" Target="#Instruciones!A1"/><Relationship Id="rId14" Type="http://schemas.openxmlformats.org/officeDocument/2006/relationships/image" Target="../media/image227.png"/></Relationships>
</file>

<file path=xl/drawings/_rels/drawing42.xml.rels><?xml version="1.0" encoding="UTF-8" standalone="yes"?>
<Relationships xmlns="http://schemas.openxmlformats.org/package/2006/relationships"><Relationship Id="rId8" Type="http://schemas.openxmlformats.org/officeDocument/2006/relationships/image" Target="../media/image222.png"/><Relationship Id="rId3" Type="http://schemas.openxmlformats.org/officeDocument/2006/relationships/image" Target="../media/image14.png"/><Relationship Id="rId7" Type="http://schemas.openxmlformats.org/officeDocument/2006/relationships/hyperlink" Target="#Control!A1"/><Relationship Id="rId12" Type="http://schemas.openxmlformats.org/officeDocument/2006/relationships/image" Target="../media/image230.png"/><Relationship Id="rId2" Type="http://schemas.openxmlformats.org/officeDocument/2006/relationships/hyperlink" Target="#Menu!A1"/><Relationship Id="rId1" Type="http://schemas.openxmlformats.org/officeDocument/2006/relationships/image" Target="../media/image21.png"/><Relationship Id="rId6" Type="http://schemas.openxmlformats.org/officeDocument/2006/relationships/hyperlink" Target="#'Control 8'!A1"/><Relationship Id="rId11" Type="http://schemas.openxmlformats.org/officeDocument/2006/relationships/image" Target="../media/image229.png"/><Relationship Id="rId5" Type="http://schemas.openxmlformats.org/officeDocument/2006/relationships/hyperlink" Target="#'Control 10'!A1"/><Relationship Id="rId10" Type="http://schemas.openxmlformats.org/officeDocument/2006/relationships/image" Target="../media/image228.png"/><Relationship Id="rId4" Type="http://schemas.openxmlformats.org/officeDocument/2006/relationships/image" Target="../media/image15.svg"/><Relationship Id="rId9" Type="http://schemas.openxmlformats.org/officeDocument/2006/relationships/hyperlink" Target="#Instruciones!A1"/></Relationships>
</file>

<file path=xl/drawings/_rels/drawing43.xml.rels><?xml version="1.0" encoding="UTF-8" standalone="yes"?>
<Relationships xmlns="http://schemas.openxmlformats.org/package/2006/relationships"><Relationship Id="rId8" Type="http://schemas.openxmlformats.org/officeDocument/2006/relationships/hyperlink" Target="#Control!A1"/><Relationship Id="rId3" Type="http://schemas.openxmlformats.org/officeDocument/2006/relationships/image" Target="../media/image14.png"/><Relationship Id="rId7" Type="http://schemas.openxmlformats.org/officeDocument/2006/relationships/hyperlink" Target="#Instruciones!A1"/><Relationship Id="rId2" Type="http://schemas.openxmlformats.org/officeDocument/2006/relationships/hyperlink" Target="#Menu!A1"/><Relationship Id="rId1" Type="http://schemas.openxmlformats.org/officeDocument/2006/relationships/image" Target="../media/image21.png"/><Relationship Id="rId6" Type="http://schemas.openxmlformats.org/officeDocument/2006/relationships/hyperlink" Target="#'Control 9'!A1"/><Relationship Id="rId5" Type="http://schemas.openxmlformats.org/officeDocument/2006/relationships/hyperlink" Target="#'Control 11'!A1"/><Relationship Id="rId10" Type="http://schemas.openxmlformats.org/officeDocument/2006/relationships/image" Target="../media/image231.png"/><Relationship Id="rId4" Type="http://schemas.openxmlformats.org/officeDocument/2006/relationships/image" Target="../media/image15.svg"/><Relationship Id="rId9" Type="http://schemas.openxmlformats.org/officeDocument/2006/relationships/image" Target="../media/image149.png"/></Relationships>
</file>

<file path=xl/drawings/_rels/drawing44.xml.rels><?xml version="1.0" encoding="UTF-8" standalone="yes"?>
<Relationships xmlns="http://schemas.openxmlformats.org/package/2006/relationships"><Relationship Id="rId8" Type="http://schemas.openxmlformats.org/officeDocument/2006/relationships/hyperlink" Target="#Control!A1"/><Relationship Id="rId3" Type="http://schemas.openxmlformats.org/officeDocument/2006/relationships/image" Target="../media/image14.png"/><Relationship Id="rId7" Type="http://schemas.openxmlformats.org/officeDocument/2006/relationships/hyperlink" Target="#Instruciones!A1"/><Relationship Id="rId2" Type="http://schemas.openxmlformats.org/officeDocument/2006/relationships/hyperlink" Target="#Menu!A1"/><Relationship Id="rId1" Type="http://schemas.openxmlformats.org/officeDocument/2006/relationships/image" Target="../media/image21.png"/><Relationship Id="rId6" Type="http://schemas.openxmlformats.org/officeDocument/2006/relationships/hyperlink" Target="#'Control 10'!A1"/><Relationship Id="rId5" Type="http://schemas.openxmlformats.org/officeDocument/2006/relationships/hyperlink" Target="#'Control 12'!A1"/><Relationship Id="rId4" Type="http://schemas.openxmlformats.org/officeDocument/2006/relationships/image" Target="../media/image15.svg"/><Relationship Id="rId9" Type="http://schemas.openxmlformats.org/officeDocument/2006/relationships/image" Target="../media/image194.png"/></Relationships>
</file>

<file path=xl/drawings/_rels/drawing45.xml.rels><?xml version="1.0" encoding="UTF-8" standalone="yes"?>
<Relationships xmlns="http://schemas.openxmlformats.org/package/2006/relationships"><Relationship Id="rId8" Type="http://schemas.openxmlformats.org/officeDocument/2006/relationships/image" Target="../media/image222.png"/><Relationship Id="rId3" Type="http://schemas.openxmlformats.org/officeDocument/2006/relationships/image" Target="../media/image14.png"/><Relationship Id="rId7" Type="http://schemas.openxmlformats.org/officeDocument/2006/relationships/hyperlink" Target="#Control!A1"/><Relationship Id="rId2" Type="http://schemas.openxmlformats.org/officeDocument/2006/relationships/hyperlink" Target="#Menu!A1"/><Relationship Id="rId1" Type="http://schemas.openxmlformats.org/officeDocument/2006/relationships/image" Target="../media/image21.png"/><Relationship Id="rId6" Type="http://schemas.openxmlformats.org/officeDocument/2006/relationships/hyperlink" Target="#'Control 11'!A1"/><Relationship Id="rId5" Type="http://schemas.openxmlformats.org/officeDocument/2006/relationships/hyperlink" Target="#'Control 13'!A1"/><Relationship Id="rId10" Type="http://schemas.openxmlformats.org/officeDocument/2006/relationships/image" Target="../media/image232.png"/><Relationship Id="rId4" Type="http://schemas.openxmlformats.org/officeDocument/2006/relationships/image" Target="../media/image15.svg"/><Relationship Id="rId9" Type="http://schemas.openxmlformats.org/officeDocument/2006/relationships/hyperlink" Target="#Instruciones!A1"/></Relationships>
</file>

<file path=xl/drawings/_rels/drawing46.xml.rels><?xml version="1.0" encoding="UTF-8" standalone="yes"?>
<Relationships xmlns="http://schemas.openxmlformats.org/package/2006/relationships"><Relationship Id="rId8" Type="http://schemas.openxmlformats.org/officeDocument/2006/relationships/image" Target="../media/image194.png"/><Relationship Id="rId3" Type="http://schemas.openxmlformats.org/officeDocument/2006/relationships/image" Target="../media/image14.png"/><Relationship Id="rId7" Type="http://schemas.openxmlformats.org/officeDocument/2006/relationships/hyperlink" Target="#Control!A1"/><Relationship Id="rId2" Type="http://schemas.openxmlformats.org/officeDocument/2006/relationships/hyperlink" Target="#Menu!A1"/><Relationship Id="rId1" Type="http://schemas.openxmlformats.org/officeDocument/2006/relationships/image" Target="../media/image21.png"/><Relationship Id="rId6" Type="http://schemas.openxmlformats.org/officeDocument/2006/relationships/hyperlink" Target="#Instruciones!A1"/><Relationship Id="rId5" Type="http://schemas.openxmlformats.org/officeDocument/2006/relationships/hyperlink" Target="#'Control 12'!A1"/><Relationship Id="rId4" Type="http://schemas.openxmlformats.org/officeDocument/2006/relationships/image" Target="../media/image15.svg"/><Relationship Id="rId9" Type="http://schemas.openxmlformats.org/officeDocument/2006/relationships/hyperlink" Target="#'Mercado 1'!A1"/></Relationships>
</file>

<file path=xl/drawings/_rels/drawing47.xml.rels><?xml version="1.0" encoding="UTF-8" standalone="yes"?>
<Relationships xmlns="http://schemas.openxmlformats.org/package/2006/relationships"><Relationship Id="rId8" Type="http://schemas.openxmlformats.org/officeDocument/2006/relationships/hyperlink" Target="#Mercado!A1"/><Relationship Id="rId13" Type="http://schemas.openxmlformats.org/officeDocument/2006/relationships/image" Target="../media/image237.png"/><Relationship Id="rId18" Type="http://schemas.openxmlformats.org/officeDocument/2006/relationships/image" Target="../media/image242.png"/><Relationship Id="rId3" Type="http://schemas.openxmlformats.org/officeDocument/2006/relationships/image" Target="../media/image14.png"/><Relationship Id="rId7" Type="http://schemas.openxmlformats.org/officeDocument/2006/relationships/hyperlink" Target="#Instruciones!A1"/><Relationship Id="rId12" Type="http://schemas.openxmlformats.org/officeDocument/2006/relationships/image" Target="../media/image236.png"/><Relationship Id="rId17" Type="http://schemas.openxmlformats.org/officeDocument/2006/relationships/image" Target="../media/image241.png"/><Relationship Id="rId2" Type="http://schemas.openxmlformats.org/officeDocument/2006/relationships/hyperlink" Target="#Menu!A1"/><Relationship Id="rId16" Type="http://schemas.openxmlformats.org/officeDocument/2006/relationships/image" Target="../media/image240.png"/><Relationship Id="rId1" Type="http://schemas.openxmlformats.org/officeDocument/2006/relationships/image" Target="../media/image21.png"/><Relationship Id="rId6" Type="http://schemas.openxmlformats.org/officeDocument/2006/relationships/hyperlink" Target="#'Control 13'!A1"/><Relationship Id="rId11" Type="http://schemas.openxmlformats.org/officeDocument/2006/relationships/image" Target="../media/image235.png"/><Relationship Id="rId5" Type="http://schemas.openxmlformats.org/officeDocument/2006/relationships/hyperlink" Target="#'Mercado 2'!A1"/><Relationship Id="rId15" Type="http://schemas.openxmlformats.org/officeDocument/2006/relationships/image" Target="../media/image239.png"/><Relationship Id="rId10" Type="http://schemas.openxmlformats.org/officeDocument/2006/relationships/image" Target="../media/image234.png"/><Relationship Id="rId4" Type="http://schemas.openxmlformats.org/officeDocument/2006/relationships/image" Target="../media/image15.svg"/><Relationship Id="rId9" Type="http://schemas.openxmlformats.org/officeDocument/2006/relationships/image" Target="../media/image233.png"/><Relationship Id="rId14" Type="http://schemas.openxmlformats.org/officeDocument/2006/relationships/image" Target="../media/image238.png"/></Relationships>
</file>

<file path=xl/drawings/_rels/drawing48.xml.rels><?xml version="1.0" encoding="UTF-8" standalone="yes"?>
<Relationships xmlns="http://schemas.openxmlformats.org/package/2006/relationships"><Relationship Id="rId8" Type="http://schemas.openxmlformats.org/officeDocument/2006/relationships/hyperlink" Target="#Mercado!A1"/><Relationship Id="rId13" Type="http://schemas.openxmlformats.org/officeDocument/2006/relationships/image" Target="../media/image247.png"/><Relationship Id="rId3" Type="http://schemas.openxmlformats.org/officeDocument/2006/relationships/image" Target="../media/image14.png"/><Relationship Id="rId7" Type="http://schemas.openxmlformats.org/officeDocument/2006/relationships/hyperlink" Target="#Instruciones!A1"/><Relationship Id="rId12" Type="http://schemas.openxmlformats.org/officeDocument/2006/relationships/image" Target="../media/image246.png"/><Relationship Id="rId17" Type="http://schemas.openxmlformats.org/officeDocument/2006/relationships/image" Target="../media/image251.png"/><Relationship Id="rId2" Type="http://schemas.openxmlformats.org/officeDocument/2006/relationships/hyperlink" Target="#Menu!A1"/><Relationship Id="rId16" Type="http://schemas.openxmlformats.org/officeDocument/2006/relationships/image" Target="../media/image250.png"/><Relationship Id="rId1" Type="http://schemas.openxmlformats.org/officeDocument/2006/relationships/image" Target="../media/image21.png"/><Relationship Id="rId6" Type="http://schemas.openxmlformats.org/officeDocument/2006/relationships/hyperlink" Target="#'Mercado 1'!A1"/><Relationship Id="rId11" Type="http://schemas.openxmlformats.org/officeDocument/2006/relationships/image" Target="../media/image245.png"/><Relationship Id="rId5" Type="http://schemas.openxmlformats.org/officeDocument/2006/relationships/hyperlink" Target="#'Mercado 3'!A1"/><Relationship Id="rId15" Type="http://schemas.openxmlformats.org/officeDocument/2006/relationships/image" Target="../media/image249.png"/><Relationship Id="rId10" Type="http://schemas.openxmlformats.org/officeDocument/2006/relationships/image" Target="../media/image244.png"/><Relationship Id="rId4" Type="http://schemas.openxmlformats.org/officeDocument/2006/relationships/image" Target="../media/image15.svg"/><Relationship Id="rId9" Type="http://schemas.openxmlformats.org/officeDocument/2006/relationships/image" Target="../media/image243.png"/><Relationship Id="rId14" Type="http://schemas.openxmlformats.org/officeDocument/2006/relationships/image" Target="../media/image248.png"/></Relationships>
</file>

<file path=xl/drawings/_rels/drawing49.xml.rels><?xml version="1.0" encoding="UTF-8" standalone="yes"?>
<Relationships xmlns="http://schemas.openxmlformats.org/package/2006/relationships"><Relationship Id="rId8" Type="http://schemas.openxmlformats.org/officeDocument/2006/relationships/hyperlink" Target="#Mercado!A1"/><Relationship Id="rId13" Type="http://schemas.openxmlformats.org/officeDocument/2006/relationships/image" Target="../media/image255.png"/><Relationship Id="rId3" Type="http://schemas.openxmlformats.org/officeDocument/2006/relationships/image" Target="../media/image14.png"/><Relationship Id="rId7" Type="http://schemas.openxmlformats.org/officeDocument/2006/relationships/hyperlink" Target="#Instruciones!A1"/><Relationship Id="rId12" Type="http://schemas.openxmlformats.org/officeDocument/2006/relationships/image" Target="../media/image254.png"/><Relationship Id="rId2" Type="http://schemas.openxmlformats.org/officeDocument/2006/relationships/hyperlink" Target="#Menu!A1"/><Relationship Id="rId1" Type="http://schemas.openxmlformats.org/officeDocument/2006/relationships/image" Target="../media/image43.png"/><Relationship Id="rId6" Type="http://schemas.openxmlformats.org/officeDocument/2006/relationships/hyperlink" Target="#'Mercado 2'!A1"/><Relationship Id="rId11" Type="http://schemas.openxmlformats.org/officeDocument/2006/relationships/image" Target="../media/image253.png"/><Relationship Id="rId5" Type="http://schemas.openxmlformats.org/officeDocument/2006/relationships/hyperlink" Target="#'Mercado 4'!A1"/><Relationship Id="rId10" Type="http://schemas.openxmlformats.org/officeDocument/2006/relationships/image" Target="../media/image252.png"/><Relationship Id="rId4" Type="http://schemas.openxmlformats.org/officeDocument/2006/relationships/image" Target="../media/image15.svg"/><Relationship Id="rId9" Type="http://schemas.openxmlformats.org/officeDocument/2006/relationships/image" Target="../media/image233.png"/></Relationships>
</file>

<file path=xl/drawings/_rels/drawing50.xml.rels><?xml version="1.0" encoding="UTF-8" standalone="yes"?>
<Relationships xmlns="http://schemas.openxmlformats.org/package/2006/relationships"><Relationship Id="rId8" Type="http://schemas.openxmlformats.org/officeDocument/2006/relationships/hyperlink" Target="#Mercado!A1"/><Relationship Id="rId13" Type="http://schemas.openxmlformats.org/officeDocument/2006/relationships/image" Target="../media/image259.png"/><Relationship Id="rId3" Type="http://schemas.openxmlformats.org/officeDocument/2006/relationships/image" Target="../media/image14.png"/><Relationship Id="rId7" Type="http://schemas.openxmlformats.org/officeDocument/2006/relationships/hyperlink" Target="#Instruciones!A1"/><Relationship Id="rId12" Type="http://schemas.openxmlformats.org/officeDocument/2006/relationships/image" Target="../media/image258.png"/><Relationship Id="rId2" Type="http://schemas.openxmlformats.org/officeDocument/2006/relationships/hyperlink" Target="#Menu!A1"/><Relationship Id="rId1" Type="http://schemas.openxmlformats.org/officeDocument/2006/relationships/image" Target="../media/image21.png"/><Relationship Id="rId6" Type="http://schemas.openxmlformats.org/officeDocument/2006/relationships/hyperlink" Target="#'Mercado 3'!A1"/><Relationship Id="rId11" Type="http://schemas.openxmlformats.org/officeDocument/2006/relationships/image" Target="../media/image257.png"/><Relationship Id="rId5" Type="http://schemas.openxmlformats.org/officeDocument/2006/relationships/hyperlink" Target="#'Mercado 5'!A1"/><Relationship Id="rId10" Type="http://schemas.openxmlformats.org/officeDocument/2006/relationships/image" Target="../media/image256.png"/><Relationship Id="rId4" Type="http://schemas.openxmlformats.org/officeDocument/2006/relationships/image" Target="../media/image15.svg"/><Relationship Id="rId9" Type="http://schemas.openxmlformats.org/officeDocument/2006/relationships/image" Target="../media/image233.png"/></Relationships>
</file>

<file path=xl/drawings/_rels/drawing51.xml.rels><?xml version="1.0" encoding="UTF-8" standalone="yes"?>
<Relationships xmlns="http://schemas.openxmlformats.org/package/2006/relationships"><Relationship Id="rId8" Type="http://schemas.openxmlformats.org/officeDocument/2006/relationships/hyperlink" Target="#Mercado!A1"/><Relationship Id="rId3" Type="http://schemas.openxmlformats.org/officeDocument/2006/relationships/image" Target="../media/image14.png"/><Relationship Id="rId7" Type="http://schemas.openxmlformats.org/officeDocument/2006/relationships/hyperlink" Target="#Instruciones!A1"/><Relationship Id="rId2" Type="http://schemas.openxmlformats.org/officeDocument/2006/relationships/hyperlink" Target="#Menu!A1"/><Relationship Id="rId1" Type="http://schemas.openxmlformats.org/officeDocument/2006/relationships/image" Target="../media/image21.png"/><Relationship Id="rId6" Type="http://schemas.openxmlformats.org/officeDocument/2006/relationships/hyperlink" Target="#'Mercado 4'!A1"/><Relationship Id="rId5" Type="http://schemas.openxmlformats.org/officeDocument/2006/relationships/hyperlink" Target="#'Mercado 6'!A1"/><Relationship Id="rId10" Type="http://schemas.openxmlformats.org/officeDocument/2006/relationships/image" Target="../media/image261.png"/><Relationship Id="rId4" Type="http://schemas.openxmlformats.org/officeDocument/2006/relationships/image" Target="../media/image15.svg"/><Relationship Id="rId9" Type="http://schemas.openxmlformats.org/officeDocument/2006/relationships/image" Target="../media/image260.png"/></Relationships>
</file>

<file path=xl/drawings/_rels/drawing52.xml.rels><?xml version="1.0" encoding="UTF-8" standalone="yes"?>
<Relationships xmlns="http://schemas.openxmlformats.org/package/2006/relationships"><Relationship Id="rId8" Type="http://schemas.openxmlformats.org/officeDocument/2006/relationships/hyperlink" Target="#Mercado!A1"/><Relationship Id="rId13" Type="http://schemas.openxmlformats.org/officeDocument/2006/relationships/image" Target="../media/image265.png"/><Relationship Id="rId3" Type="http://schemas.openxmlformats.org/officeDocument/2006/relationships/image" Target="../media/image14.png"/><Relationship Id="rId7" Type="http://schemas.openxmlformats.org/officeDocument/2006/relationships/hyperlink" Target="#Instruciones!A1"/><Relationship Id="rId12" Type="http://schemas.openxmlformats.org/officeDocument/2006/relationships/image" Target="../media/image264.png"/><Relationship Id="rId2" Type="http://schemas.openxmlformats.org/officeDocument/2006/relationships/hyperlink" Target="#Menu!A1"/><Relationship Id="rId1" Type="http://schemas.openxmlformats.org/officeDocument/2006/relationships/image" Target="../media/image43.png"/><Relationship Id="rId6" Type="http://schemas.openxmlformats.org/officeDocument/2006/relationships/hyperlink" Target="#'Mercado 5'!A1"/><Relationship Id="rId11" Type="http://schemas.openxmlformats.org/officeDocument/2006/relationships/image" Target="../media/image263.png"/><Relationship Id="rId5" Type="http://schemas.openxmlformats.org/officeDocument/2006/relationships/hyperlink" Target="#'Mercado 7'!A1"/><Relationship Id="rId10" Type="http://schemas.openxmlformats.org/officeDocument/2006/relationships/image" Target="../media/image262.png"/><Relationship Id="rId4" Type="http://schemas.openxmlformats.org/officeDocument/2006/relationships/image" Target="../media/image15.svg"/><Relationship Id="rId9" Type="http://schemas.openxmlformats.org/officeDocument/2006/relationships/image" Target="../media/image243.png"/><Relationship Id="rId14" Type="http://schemas.openxmlformats.org/officeDocument/2006/relationships/image" Target="../media/image266.png"/></Relationships>
</file>

<file path=xl/drawings/_rels/drawing53.xml.rels><?xml version="1.0" encoding="UTF-8" standalone="yes"?>
<Relationships xmlns="http://schemas.openxmlformats.org/package/2006/relationships"><Relationship Id="rId8" Type="http://schemas.openxmlformats.org/officeDocument/2006/relationships/hyperlink" Target="#Mercado!A1"/><Relationship Id="rId13" Type="http://schemas.openxmlformats.org/officeDocument/2006/relationships/image" Target="../media/image270.png"/><Relationship Id="rId3" Type="http://schemas.openxmlformats.org/officeDocument/2006/relationships/image" Target="../media/image14.png"/><Relationship Id="rId7" Type="http://schemas.openxmlformats.org/officeDocument/2006/relationships/hyperlink" Target="#Instruciones!A1"/><Relationship Id="rId12" Type="http://schemas.openxmlformats.org/officeDocument/2006/relationships/image" Target="../media/image269.png"/><Relationship Id="rId2" Type="http://schemas.openxmlformats.org/officeDocument/2006/relationships/hyperlink" Target="#Menu!A1"/><Relationship Id="rId1" Type="http://schemas.openxmlformats.org/officeDocument/2006/relationships/image" Target="../media/image21.png"/><Relationship Id="rId6" Type="http://schemas.openxmlformats.org/officeDocument/2006/relationships/hyperlink" Target="#'Mercado 6'!A1"/><Relationship Id="rId11" Type="http://schemas.openxmlformats.org/officeDocument/2006/relationships/image" Target="../media/image268.png"/><Relationship Id="rId5" Type="http://schemas.openxmlformats.org/officeDocument/2006/relationships/hyperlink" Target="#'Mercado 8'!A1"/><Relationship Id="rId15" Type="http://schemas.openxmlformats.org/officeDocument/2006/relationships/image" Target="../media/image272.png"/><Relationship Id="rId10" Type="http://schemas.openxmlformats.org/officeDocument/2006/relationships/image" Target="../media/image267.png"/><Relationship Id="rId4" Type="http://schemas.openxmlformats.org/officeDocument/2006/relationships/image" Target="../media/image15.svg"/><Relationship Id="rId9" Type="http://schemas.openxmlformats.org/officeDocument/2006/relationships/image" Target="../media/image260.png"/><Relationship Id="rId14" Type="http://schemas.openxmlformats.org/officeDocument/2006/relationships/image" Target="../media/image271.png"/></Relationships>
</file>

<file path=xl/drawings/_rels/drawing54.xml.rels><?xml version="1.0" encoding="UTF-8" standalone="yes"?>
<Relationships xmlns="http://schemas.openxmlformats.org/package/2006/relationships"><Relationship Id="rId8" Type="http://schemas.openxmlformats.org/officeDocument/2006/relationships/hyperlink" Target="#Mercado!A1"/><Relationship Id="rId13" Type="http://schemas.openxmlformats.org/officeDocument/2006/relationships/image" Target="../media/image276.png"/><Relationship Id="rId3" Type="http://schemas.openxmlformats.org/officeDocument/2006/relationships/image" Target="../media/image14.png"/><Relationship Id="rId7" Type="http://schemas.openxmlformats.org/officeDocument/2006/relationships/hyperlink" Target="#Instruciones!A1"/><Relationship Id="rId12" Type="http://schemas.openxmlformats.org/officeDocument/2006/relationships/image" Target="../media/image275.png"/><Relationship Id="rId2" Type="http://schemas.openxmlformats.org/officeDocument/2006/relationships/hyperlink" Target="#Menu!A1"/><Relationship Id="rId1" Type="http://schemas.openxmlformats.org/officeDocument/2006/relationships/image" Target="../media/image21.png"/><Relationship Id="rId6" Type="http://schemas.openxmlformats.org/officeDocument/2006/relationships/hyperlink" Target="#'Mercado 7'!A1"/><Relationship Id="rId11" Type="http://schemas.openxmlformats.org/officeDocument/2006/relationships/image" Target="../media/image274.png"/><Relationship Id="rId5" Type="http://schemas.openxmlformats.org/officeDocument/2006/relationships/hyperlink" Target="#'Mercado 9'!A1"/><Relationship Id="rId15" Type="http://schemas.openxmlformats.org/officeDocument/2006/relationships/image" Target="../media/image278.png"/><Relationship Id="rId10" Type="http://schemas.openxmlformats.org/officeDocument/2006/relationships/image" Target="../media/image273.png"/><Relationship Id="rId4" Type="http://schemas.openxmlformats.org/officeDocument/2006/relationships/image" Target="../media/image15.svg"/><Relationship Id="rId9" Type="http://schemas.openxmlformats.org/officeDocument/2006/relationships/image" Target="../media/image260.png"/><Relationship Id="rId14" Type="http://schemas.openxmlformats.org/officeDocument/2006/relationships/image" Target="../media/image277.png"/></Relationships>
</file>

<file path=xl/drawings/_rels/drawing55.xml.rels><?xml version="1.0" encoding="UTF-8" standalone="yes"?>
<Relationships xmlns="http://schemas.openxmlformats.org/package/2006/relationships"><Relationship Id="rId8" Type="http://schemas.openxmlformats.org/officeDocument/2006/relationships/hyperlink" Target="#Mercado!A1"/><Relationship Id="rId3" Type="http://schemas.openxmlformats.org/officeDocument/2006/relationships/image" Target="../media/image14.png"/><Relationship Id="rId7" Type="http://schemas.openxmlformats.org/officeDocument/2006/relationships/hyperlink" Target="#Instruciones!A1"/><Relationship Id="rId2" Type="http://schemas.openxmlformats.org/officeDocument/2006/relationships/hyperlink" Target="#Menu!A1"/><Relationship Id="rId1" Type="http://schemas.openxmlformats.org/officeDocument/2006/relationships/image" Target="../media/image21.png"/><Relationship Id="rId6" Type="http://schemas.openxmlformats.org/officeDocument/2006/relationships/hyperlink" Target="#'Mercado 8'!A1"/><Relationship Id="rId5" Type="http://schemas.openxmlformats.org/officeDocument/2006/relationships/hyperlink" Target="#'Mercado 10'!A1"/><Relationship Id="rId10" Type="http://schemas.openxmlformats.org/officeDocument/2006/relationships/image" Target="../media/image279.png"/><Relationship Id="rId4" Type="http://schemas.openxmlformats.org/officeDocument/2006/relationships/image" Target="../media/image15.svg"/><Relationship Id="rId9" Type="http://schemas.openxmlformats.org/officeDocument/2006/relationships/image" Target="../media/image233.png"/></Relationships>
</file>

<file path=xl/drawings/_rels/drawing56.xml.rels><?xml version="1.0" encoding="UTF-8" standalone="yes"?>
<Relationships xmlns="http://schemas.openxmlformats.org/package/2006/relationships"><Relationship Id="rId8" Type="http://schemas.openxmlformats.org/officeDocument/2006/relationships/hyperlink" Target="#Mercado!A1"/><Relationship Id="rId3" Type="http://schemas.openxmlformats.org/officeDocument/2006/relationships/image" Target="../media/image14.png"/><Relationship Id="rId7" Type="http://schemas.openxmlformats.org/officeDocument/2006/relationships/hyperlink" Target="#Instruciones!A1"/><Relationship Id="rId2" Type="http://schemas.openxmlformats.org/officeDocument/2006/relationships/hyperlink" Target="#Menu!A1"/><Relationship Id="rId1" Type="http://schemas.openxmlformats.org/officeDocument/2006/relationships/image" Target="../media/image21.png"/><Relationship Id="rId6" Type="http://schemas.openxmlformats.org/officeDocument/2006/relationships/hyperlink" Target="#'Mercado 9'!A1"/><Relationship Id="rId5" Type="http://schemas.openxmlformats.org/officeDocument/2006/relationships/hyperlink" Target="#'Mercado 11'!A1"/><Relationship Id="rId4" Type="http://schemas.openxmlformats.org/officeDocument/2006/relationships/image" Target="../media/image15.svg"/><Relationship Id="rId9" Type="http://schemas.openxmlformats.org/officeDocument/2006/relationships/image" Target="../media/image243.png"/></Relationships>
</file>

<file path=xl/drawings/_rels/drawing57.xml.rels><?xml version="1.0" encoding="UTF-8" standalone="yes"?>
<Relationships xmlns="http://schemas.openxmlformats.org/package/2006/relationships"><Relationship Id="rId8" Type="http://schemas.openxmlformats.org/officeDocument/2006/relationships/hyperlink" Target="#Mercado!A1"/><Relationship Id="rId3" Type="http://schemas.openxmlformats.org/officeDocument/2006/relationships/image" Target="../media/image14.png"/><Relationship Id="rId7" Type="http://schemas.openxmlformats.org/officeDocument/2006/relationships/hyperlink" Target="#Instruciones!A1"/><Relationship Id="rId2" Type="http://schemas.openxmlformats.org/officeDocument/2006/relationships/hyperlink" Target="#Menu!A1"/><Relationship Id="rId1" Type="http://schemas.openxmlformats.org/officeDocument/2006/relationships/image" Target="../media/image118.png"/><Relationship Id="rId6" Type="http://schemas.openxmlformats.org/officeDocument/2006/relationships/hyperlink" Target="#'Mercado 10'!A1"/><Relationship Id="rId5" Type="http://schemas.openxmlformats.org/officeDocument/2006/relationships/hyperlink" Target="#'Mercado 12'!A1"/><Relationship Id="rId10" Type="http://schemas.openxmlformats.org/officeDocument/2006/relationships/image" Target="../media/image280.png"/><Relationship Id="rId4" Type="http://schemas.openxmlformats.org/officeDocument/2006/relationships/image" Target="../media/image15.svg"/><Relationship Id="rId9" Type="http://schemas.openxmlformats.org/officeDocument/2006/relationships/image" Target="../media/image233.png"/></Relationships>
</file>

<file path=xl/drawings/_rels/drawing58.xml.rels><?xml version="1.0" encoding="UTF-8" standalone="yes"?>
<Relationships xmlns="http://schemas.openxmlformats.org/package/2006/relationships"><Relationship Id="rId8" Type="http://schemas.openxmlformats.org/officeDocument/2006/relationships/hyperlink" Target="#Mercado!A1"/><Relationship Id="rId13" Type="http://schemas.openxmlformats.org/officeDocument/2006/relationships/image" Target="../media/image284.png"/><Relationship Id="rId3" Type="http://schemas.openxmlformats.org/officeDocument/2006/relationships/image" Target="../media/image14.png"/><Relationship Id="rId7" Type="http://schemas.openxmlformats.org/officeDocument/2006/relationships/hyperlink" Target="#Instruciones!A1"/><Relationship Id="rId12" Type="http://schemas.openxmlformats.org/officeDocument/2006/relationships/image" Target="../media/image283.png"/><Relationship Id="rId2" Type="http://schemas.openxmlformats.org/officeDocument/2006/relationships/hyperlink" Target="#Menu!A1"/><Relationship Id="rId1" Type="http://schemas.openxmlformats.org/officeDocument/2006/relationships/image" Target="../media/image21.png"/><Relationship Id="rId6" Type="http://schemas.openxmlformats.org/officeDocument/2006/relationships/hyperlink" Target="#'Mercado 11'!A1"/><Relationship Id="rId11" Type="http://schemas.openxmlformats.org/officeDocument/2006/relationships/image" Target="../media/image282.png"/><Relationship Id="rId5" Type="http://schemas.openxmlformats.org/officeDocument/2006/relationships/hyperlink" Target="#'Mercado 13'!A1"/><Relationship Id="rId10" Type="http://schemas.openxmlformats.org/officeDocument/2006/relationships/image" Target="../media/image281.png"/><Relationship Id="rId4" Type="http://schemas.openxmlformats.org/officeDocument/2006/relationships/image" Target="../media/image15.svg"/><Relationship Id="rId9" Type="http://schemas.openxmlformats.org/officeDocument/2006/relationships/image" Target="../media/image260.png"/></Relationships>
</file>

<file path=xl/drawings/_rels/drawing59.xml.rels><?xml version="1.0" encoding="UTF-8" standalone="yes"?>
<Relationships xmlns="http://schemas.openxmlformats.org/package/2006/relationships"><Relationship Id="rId8" Type="http://schemas.openxmlformats.org/officeDocument/2006/relationships/hyperlink" Target="#Mercado!A1"/><Relationship Id="rId3" Type="http://schemas.openxmlformats.org/officeDocument/2006/relationships/image" Target="../media/image14.png"/><Relationship Id="rId7" Type="http://schemas.openxmlformats.org/officeDocument/2006/relationships/hyperlink" Target="#Instruciones!A1"/><Relationship Id="rId2" Type="http://schemas.openxmlformats.org/officeDocument/2006/relationships/hyperlink" Target="#Menu!A1"/><Relationship Id="rId1" Type="http://schemas.openxmlformats.org/officeDocument/2006/relationships/image" Target="../media/image21.png"/><Relationship Id="rId6" Type="http://schemas.openxmlformats.org/officeDocument/2006/relationships/hyperlink" Target="#'Mercado 12'!A1"/><Relationship Id="rId11" Type="http://schemas.openxmlformats.org/officeDocument/2006/relationships/image" Target="../media/image286.png"/><Relationship Id="rId5" Type="http://schemas.openxmlformats.org/officeDocument/2006/relationships/hyperlink" Target="#'Mercado 14'!A1"/><Relationship Id="rId10" Type="http://schemas.openxmlformats.org/officeDocument/2006/relationships/image" Target="../media/image285.png"/><Relationship Id="rId4" Type="http://schemas.openxmlformats.org/officeDocument/2006/relationships/image" Target="../media/image15.svg"/><Relationship Id="rId9" Type="http://schemas.openxmlformats.org/officeDocument/2006/relationships/image" Target="../media/image260.png"/></Relationships>
</file>

<file path=xl/drawings/_rels/drawing60.xml.rels><?xml version="1.0" encoding="UTF-8" standalone="yes"?>
<Relationships xmlns="http://schemas.openxmlformats.org/package/2006/relationships"><Relationship Id="rId8" Type="http://schemas.openxmlformats.org/officeDocument/2006/relationships/hyperlink" Target="#Mercado!A1"/><Relationship Id="rId3" Type="http://schemas.openxmlformats.org/officeDocument/2006/relationships/image" Target="../media/image14.png"/><Relationship Id="rId7" Type="http://schemas.openxmlformats.org/officeDocument/2006/relationships/hyperlink" Target="#Instruciones!A1"/><Relationship Id="rId2" Type="http://schemas.openxmlformats.org/officeDocument/2006/relationships/hyperlink" Target="#Menu!A1"/><Relationship Id="rId1" Type="http://schemas.openxmlformats.org/officeDocument/2006/relationships/image" Target="../media/image21.png"/><Relationship Id="rId6" Type="http://schemas.openxmlformats.org/officeDocument/2006/relationships/hyperlink" Target="#'Mercado 13'!A1"/><Relationship Id="rId5" Type="http://schemas.openxmlformats.org/officeDocument/2006/relationships/hyperlink" Target="#'Mercado 15'!A1"/><Relationship Id="rId4" Type="http://schemas.openxmlformats.org/officeDocument/2006/relationships/image" Target="../media/image15.svg"/><Relationship Id="rId9" Type="http://schemas.openxmlformats.org/officeDocument/2006/relationships/image" Target="../media/image260.png"/></Relationships>
</file>

<file path=xl/drawings/_rels/drawing61.xml.rels><?xml version="1.0" encoding="UTF-8" standalone="yes"?>
<Relationships xmlns="http://schemas.openxmlformats.org/package/2006/relationships"><Relationship Id="rId8" Type="http://schemas.openxmlformats.org/officeDocument/2006/relationships/hyperlink" Target="#Mercado!A1"/><Relationship Id="rId3" Type="http://schemas.openxmlformats.org/officeDocument/2006/relationships/image" Target="../media/image14.png"/><Relationship Id="rId7" Type="http://schemas.openxmlformats.org/officeDocument/2006/relationships/hyperlink" Target="#Instruciones!A1"/><Relationship Id="rId2" Type="http://schemas.openxmlformats.org/officeDocument/2006/relationships/hyperlink" Target="#Menu!A1"/><Relationship Id="rId1" Type="http://schemas.openxmlformats.org/officeDocument/2006/relationships/image" Target="../media/image21.png"/><Relationship Id="rId6" Type="http://schemas.openxmlformats.org/officeDocument/2006/relationships/hyperlink" Target="#'Mercado 14'!A1"/><Relationship Id="rId5" Type="http://schemas.openxmlformats.org/officeDocument/2006/relationships/hyperlink" Target="#'Mantenimiento 1'!A1"/><Relationship Id="rId4" Type="http://schemas.openxmlformats.org/officeDocument/2006/relationships/image" Target="../media/image15.svg"/><Relationship Id="rId9" Type="http://schemas.openxmlformats.org/officeDocument/2006/relationships/image" Target="../media/image260.png"/></Relationships>
</file>

<file path=xl/drawings/_rels/drawing62.xml.rels><?xml version="1.0" encoding="UTF-8" standalone="yes"?>
<Relationships xmlns="http://schemas.openxmlformats.org/package/2006/relationships"><Relationship Id="rId8" Type="http://schemas.openxmlformats.org/officeDocument/2006/relationships/hyperlink" Target="#Mantenimiento!A1"/><Relationship Id="rId3" Type="http://schemas.openxmlformats.org/officeDocument/2006/relationships/image" Target="../media/image14.png"/><Relationship Id="rId7" Type="http://schemas.openxmlformats.org/officeDocument/2006/relationships/hyperlink" Target="#Instruciones!A1"/><Relationship Id="rId12" Type="http://schemas.openxmlformats.org/officeDocument/2006/relationships/image" Target="../media/image290.png"/><Relationship Id="rId2" Type="http://schemas.openxmlformats.org/officeDocument/2006/relationships/hyperlink" Target="#Menu!A1"/><Relationship Id="rId1" Type="http://schemas.openxmlformats.org/officeDocument/2006/relationships/image" Target="../media/image21.png"/><Relationship Id="rId6" Type="http://schemas.openxmlformats.org/officeDocument/2006/relationships/hyperlink" Target="#'Mercado 15'!A1"/><Relationship Id="rId11" Type="http://schemas.openxmlformats.org/officeDocument/2006/relationships/image" Target="../media/image289.png"/><Relationship Id="rId5" Type="http://schemas.openxmlformats.org/officeDocument/2006/relationships/hyperlink" Target="#'Mantenimiento 2'!A1"/><Relationship Id="rId10" Type="http://schemas.openxmlformats.org/officeDocument/2006/relationships/image" Target="../media/image288.png"/><Relationship Id="rId4" Type="http://schemas.openxmlformats.org/officeDocument/2006/relationships/image" Target="../media/image15.svg"/><Relationship Id="rId9" Type="http://schemas.openxmlformats.org/officeDocument/2006/relationships/image" Target="../media/image287.png"/></Relationships>
</file>

<file path=xl/drawings/_rels/drawing63.xml.rels><?xml version="1.0" encoding="UTF-8" standalone="yes"?>
<Relationships xmlns="http://schemas.openxmlformats.org/package/2006/relationships"><Relationship Id="rId8" Type="http://schemas.openxmlformats.org/officeDocument/2006/relationships/hyperlink" Target="#Mantenimiento!A1"/><Relationship Id="rId13" Type="http://schemas.openxmlformats.org/officeDocument/2006/relationships/image" Target="../media/image294.png"/><Relationship Id="rId3" Type="http://schemas.openxmlformats.org/officeDocument/2006/relationships/image" Target="../media/image14.png"/><Relationship Id="rId7" Type="http://schemas.openxmlformats.org/officeDocument/2006/relationships/hyperlink" Target="#Instruciones!A1"/><Relationship Id="rId12" Type="http://schemas.openxmlformats.org/officeDocument/2006/relationships/image" Target="../media/image293.png"/><Relationship Id="rId2" Type="http://schemas.openxmlformats.org/officeDocument/2006/relationships/hyperlink" Target="#Menu!A1"/><Relationship Id="rId1" Type="http://schemas.openxmlformats.org/officeDocument/2006/relationships/image" Target="../media/image21.png"/><Relationship Id="rId6" Type="http://schemas.openxmlformats.org/officeDocument/2006/relationships/hyperlink" Target="#'Mantenimiento 1'!A1"/><Relationship Id="rId11" Type="http://schemas.openxmlformats.org/officeDocument/2006/relationships/image" Target="../media/image292.png"/><Relationship Id="rId5" Type="http://schemas.openxmlformats.org/officeDocument/2006/relationships/hyperlink" Target="#'Mantenimiento 3'!A1"/><Relationship Id="rId10" Type="http://schemas.openxmlformats.org/officeDocument/2006/relationships/image" Target="../media/image291.png"/><Relationship Id="rId4" Type="http://schemas.openxmlformats.org/officeDocument/2006/relationships/image" Target="../media/image15.svg"/><Relationship Id="rId9" Type="http://schemas.openxmlformats.org/officeDocument/2006/relationships/image" Target="../media/image287.png"/></Relationships>
</file>

<file path=xl/drawings/_rels/drawing64.xml.rels><?xml version="1.0" encoding="UTF-8" standalone="yes"?>
<Relationships xmlns="http://schemas.openxmlformats.org/package/2006/relationships"><Relationship Id="rId8" Type="http://schemas.openxmlformats.org/officeDocument/2006/relationships/image" Target="../media/image295.png"/><Relationship Id="rId13" Type="http://schemas.openxmlformats.org/officeDocument/2006/relationships/image" Target="../media/image300.png"/><Relationship Id="rId3" Type="http://schemas.openxmlformats.org/officeDocument/2006/relationships/image" Target="../media/image14.png"/><Relationship Id="rId7" Type="http://schemas.openxmlformats.org/officeDocument/2006/relationships/image" Target="../media/image287.png"/><Relationship Id="rId12" Type="http://schemas.openxmlformats.org/officeDocument/2006/relationships/image" Target="../media/image299.png"/><Relationship Id="rId2" Type="http://schemas.openxmlformats.org/officeDocument/2006/relationships/hyperlink" Target="#Menu!A1"/><Relationship Id="rId1" Type="http://schemas.openxmlformats.org/officeDocument/2006/relationships/image" Target="../media/image21.png"/><Relationship Id="rId6" Type="http://schemas.openxmlformats.org/officeDocument/2006/relationships/hyperlink" Target="#Mantenimiento!A1"/><Relationship Id="rId11" Type="http://schemas.openxmlformats.org/officeDocument/2006/relationships/image" Target="../media/image298.png"/><Relationship Id="rId5" Type="http://schemas.openxmlformats.org/officeDocument/2006/relationships/hyperlink" Target="#Instruciones!A1"/><Relationship Id="rId10" Type="http://schemas.openxmlformats.org/officeDocument/2006/relationships/image" Target="../media/image297.png"/><Relationship Id="rId4" Type="http://schemas.openxmlformats.org/officeDocument/2006/relationships/image" Target="../media/image15.svg"/><Relationship Id="rId9" Type="http://schemas.openxmlformats.org/officeDocument/2006/relationships/image" Target="../media/image296.png"/></Relationships>
</file>

<file path=xl/drawings/_rels/drawing65.xml.rels><?xml version="1.0" encoding="UTF-8" standalone="yes"?>
<Relationships xmlns="http://schemas.openxmlformats.org/package/2006/relationships"><Relationship Id="rId8" Type="http://schemas.openxmlformats.org/officeDocument/2006/relationships/hyperlink" Target="#Mantenimiento!A1"/><Relationship Id="rId3" Type="http://schemas.openxmlformats.org/officeDocument/2006/relationships/image" Target="../media/image14.png"/><Relationship Id="rId7" Type="http://schemas.openxmlformats.org/officeDocument/2006/relationships/hyperlink" Target="#Instruciones!A1"/><Relationship Id="rId12" Type="http://schemas.openxmlformats.org/officeDocument/2006/relationships/image" Target="../media/image303.png"/><Relationship Id="rId2" Type="http://schemas.openxmlformats.org/officeDocument/2006/relationships/hyperlink" Target="#Menu!A1"/><Relationship Id="rId1" Type="http://schemas.openxmlformats.org/officeDocument/2006/relationships/image" Target="../media/image21.png"/><Relationship Id="rId6" Type="http://schemas.openxmlformats.org/officeDocument/2006/relationships/hyperlink" Target="#'Mantenimiento 3'!A1"/><Relationship Id="rId11" Type="http://schemas.openxmlformats.org/officeDocument/2006/relationships/image" Target="../media/image302.png"/><Relationship Id="rId5" Type="http://schemas.openxmlformats.org/officeDocument/2006/relationships/hyperlink" Target="#'Mantenimiento 5'!A1"/><Relationship Id="rId10" Type="http://schemas.openxmlformats.org/officeDocument/2006/relationships/image" Target="../media/image301.png"/><Relationship Id="rId4" Type="http://schemas.openxmlformats.org/officeDocument/2006/relationships/image" Target="../media/image15.svg"/><Relationship Id="rId9" Type="http://schemas.openxmlformats.org/officeDocument/2006/relationships/image" Target="../media/image287.png"/></Relationships>
</file>

<file path=xl/drawings/_rels/drawing66.xml.rels><?xml version="1.0" encoding="UTF-8" standalone="yes"?>
<Relationships xmlns="http://schemas.openxmlformats.org/package/2006/relationships"><Relationship Id="rId8" Type="http://schemas.openxmlformats.org/officeDocument/2006/relationships/hyperlink" Target="#Mantenimiento!A1"/><Relationship Id="rId3" Type="http://schemas.openxmlformats.org/officeDocument/2006/relationships/image" Target="../media/image14.png"/><Relationship Id="rId7" Type="http://schemas.openxmlformats.org/officeDocument/2006/relationships/hyperlink" Target="#Instruciones!A1"/><Relationship Id="rId12" Type="http://schemas.openxmlformats.org/officeDocument/2006/relationships/image" Target="../media/image306.png"/><Relationship Id="rId2" Type="http://schemas.openxmlformats.org/officeDocument/2006/relationships/hyperlink" Target="#Menu!A1"/><Relationship Id="rId1" Type="http://schemas.openxmlformats.org/officeDocument/2006/relationships/image" Target="../media/image21.png"/><Relationship Id="rId6" Type="http://schemas.openxmlformats.org/officeDocument/2006/relationships/hyperlink" Target="#'Mantenimiento 4'!A1"/><Relationship Id="rId11" Type="http://schemas.openxmlformats.org/officeDocument/2006/relationships/image" Target="../media/image305.png"/><Relationship Id="rId5" Type="http://schemas.openxmlformats.org/officeDocument/2006/relationships/hyperlink" Target="#'Mantenimiento 6'!A1"/><Relationship Id="rId10" Type="http://schemas.openxmlformats.org/officeDocument/2006/relationships/image" Target="../media/image304.png"/><Relationship Id="rId4" Type="http://schemas.openxmlformats.org/officeDocument/2006/relationships/image" Target="../media/image15.svg"/><Relationship Id="rId9" Type="http://schemas.openxmlformats.org/officeDocument/2006/relationships/image" Target="../media/image287.png"/></Relationships>
</file>

<file path=xl/drawings/_rels/drawing67.xml.rels><?xml version="1.0" encoding="UTF-8" standalone="yes"?>
<Relationships xmlns="http://schemas.openxmlformats.org/package/2006/relationships"><Relationship Id="rId8" Type="http://schemas.openxmlformats.org/officeDocument/2006/relationships/hyperlink" Target="#Mantenimiento!A1"/><Relationship Id="rId13" Type="http://schemas.openxmlformats.org/officeDocument/2006/relationships/image" Target="../media/image310.png"/><Relationship Id="rId18" Type="http://schemas.openxmlformats.org/officeDocument/2006/relationships/image" Target="../media/image315.png"/><Relationship Id="rId3" Type="http://schemas.openxmlformats.org/officeDocument/2006/relationships/image" Target="../media/image14.png"/><Relationship Id="rId7" Type="http://schemas.openxmlformats.org/officeDocument/2006/relationships/hyperlink" Target="#Instruciones!A1"/><Relationship Id="rId12" Type="http://schemas.openxmlformats.org/officeDocument/2006/relationships/image" Target="../media/image309.png"/><Relationship Id="rId17" Type="http://schemas.openxmlformats.org/officeDocument/2006/relationships/image" Target="../media/image314.png"/><Relationship Id="rId2" Type="http://schemas.openxmlformats.org/officeDocument/2006/relationships/hyperlink" Target="#Menu!A1"/><Relationship Id="rId16" Type="http://schemas.openxmlformats.org/officeDocument/2006/relationships/image" Target="../media/image313.png"/><Relationship Id="rId1" Type="http://schemas.openxmlformats.org/officeDocument/2006/relationships/image" Target="../media/image21.png"/><Relationship Id="rId6" Type="http://schemas.openxmlformats.org/officeDocument/2006/relationships/hyperlink" Target="#'Mantenimiento 5'!A1"/><Relationship Id="rId11" Type="http://schemas.openxmlformats.org/officeDocument/2006/relationships/image" Target="../media/image308.png"/><Relationship Id="rId5" Type="http://schemas.openxmlformats.org/officeDocument/2006/relationships/hyperlink" Target="#'Mantenimiento 7'!A1"/><Relationship Id="rId15" Type="http://schemas.openxmlformats.org/officeDocument/2006/relationships/image" Target="../media/image312.png"/><Relationship Id="rId10" Type="http://schemas.openxmlformats.org/officeDocument/2006/relationships/image" Target="../media/image307.png"/><Relationship Id="rId4" Type="http://schemas.openxmlformats.org/officeDocument/2006/relationships/image" Target="../media/image15.svg"/><Relationship Id="rId9" Type="http://schemas.openxmlformats.org/officeDocument/2006/relationships/image" Target="../media/image287.png"/><Relationship Id="rId14" Type="http://schemas.openxmlformats.org/officeDocument/2006/relationships/image" Target="../media/image311.png"/></Relationships>
</file>

<file path=xl/drawings/_rels/drawing68.xml.rels><?xml version="1.0" encoding="UTF-8" standalone="yes"?>
<Relationships xmlns="http://schemas.openxmlformats.org/package/2006/relationships"><Relationship Id="rId8" Type="http://schemas.openxmlformats.org/officeDocument/2006/relationships/hyperlink" Target="#Mantenimiento!A1"/><Relationship Id="rId3" Type="http://schemas.openxmlformats.org/officeDocument/2006/relationships/image" Target="../media/image14.png"/><Relationship Id="rId7" Type="http://schemas.openxmlformats.org/officeDocument/2006/relationships/hyperlink" Target="#Instruciones!A1"/><Relationship Id="rId12" Type="http://schemas.openxmlformats.org/officeDocument/2006/relationships/image" Target="../media/image318.png"/><Relationship Id="rId2" Type="http://schemas.openxmlformats.org/officeDocument/2006/relationships/hyperlink" Target="#Menu!A1"/><Relationship Id="rId1" Type="http://schemas.openxmlformats.org/officeDocument/2006/relationships/image" Target="../media/image21.png"/><Relationship Id="rId6" Type="http://schemas.openxmlformats.org/officeDocument/2006/relationships/hyperlink" Target="#'Mantenimiento 6'!A1"/><Relationship Id="rId11" Type="http://schemas.openxmlformats.org/officeDocument/2006/relationships/image" Target="../media/image317.png"/><Relationship Id="rId5" Type="http://schemas.openxmlformats.org/officeDocument/2006/relationships/hyperlink" Target="#'Mantenimiento 8'!A1"/><Relationship Id="rId10" Type="http://schemas.openxmlformats.org/officeDocument/2006/relationships/image" Target="../media/image316.png"/><Relationship Id="rId4" Type="http://schemas.openxmlformats.org/officeDocument/2006/relationships/image" Target="../media/image15.svg"/><Relationship Id="rId9" Type="http://schemas.openxmlformats.org/officeDocument/2006/relationships/image" Target="../media/image287.png"/></Relationships>
</file>

<file path=xl/drawings/_rels/drawing69.xml.rels><?xml version="1.0" encoding="UTF-8" standalone="yes"?>
<Relationships xmlns="http://schemas.openxmlformats.org/package/2006/relationships"><Relationship Id="rId8" Type="http://schemas.openxmlformats.org/officeDocument/2006/relationships/hyperlink" Target="#Mantenimiento!A1"/><Relationship Id="rId13" Type="http://schemas.openxmlformats.org/officeDocument/2006/relationships/image" Target="../media/image322.png"/><Relationship Id="rId3" Type="http://schemas.openxmlformats.org/officeDocument/2006/relationships/image" Target="../media/image14.png"/><Relationship Id="rId7" Type="http://schemas.openxmlformats.org/officeDocument/2006/relationships/hyperlink" Target="#Instruciones!A1"/><Relationship Id="rId12" Type="http://schemas.openxmlformats.org/officeDocument/2006/relationships/image" Target="../media/image321.png"/><Relationship Id="rId2" Type="http://schemas.openxmlformats.org/officeDocument/2006/relationships/hyperlink" Target="#Menu!A1"/><Relationship Id="rId1" Type="http://schemas.openxmlformats.org/officeDocument/2006/relationships/image" Target="../media/image21.png"/><Relationship Id="rId6" Type="http://schemas.openxmlformats.org/officeDocument/2006/relationships/hyperlink" Target="#'Mantenimiento 7'!A1"/><Relationship Id="rId11" Type="http://schemas.openxmlformats.org/officeDocument/2006/relationships/image" Target="../media/image320.png"/><Relationship Id="rId5" Type="http://schemas.openxmlformats.org/officeDocument/2006/relationships/hyperlink" Target="#'Mantenimiento 9'!A1"/><Relationship Id="rId10" Type="http://schemas.openxmlformats.org/officeDocument/2006/relationships/image" Target="../media/image319.png"/><Relationship Id="rId4" Type="http://schemas.openxmlformats.org/officeDocument/2006/relationships/image" Target="../media/image15.svg"/><Relationship Id="rId9" Type="http://schemas.openxmlformats.org/officeDocument/2006/relationships/image" Target="../media/image287.png"/></Relationships>
</file>

<file path=xl/drawings/_rels/drawing70.xml.rels><?xml version="1.0" encoding="UTF-8" standalone="yes"?>
<Relationships xmlns="http://schemas.openxmlformats.org/package/2006/relationships"><Relationship Id="rId8" Type="http://schemas.openxmlformats.org/officeDocument/2006/relationships/hyperlink" Target="#Mantenimiento!A1"/><Relationship Id="rId3" Type="http://schemas.openxmlformats.org/officeDocument/2006/relationships/image" Target="../media/image14.png"/><Relationship Id="rId7" Type="http://schemas.openxmlformats.org/officeDocument/2006/relationships/hyperlink" Target="#Instruciones!A1"/><Relationship Id="rId12" Type="http://schemas.openxmlformats.org/officeDocument/2006/relationships/image" Target="../media/image325.png"/><Relationship Id="rId2" Type="http://schemas.openxmlformats.org/officeDocument/2006/relationships/hyperlink" Target="#Menu!A1"/><Relationship Id="rId1" Type="http://schemas.openxmlformats.org/officeDocument/2006/relationships/image" Target="../media/image21.png"/><Relationship Id="rId6" Type="http://schemas.openxmlformats.org/officeDocument/2006/relationships/hyperlink" Target="#'Mantenimiento 8'!A1"/><Relationship Id="rId11" Type="http://schemas.openxmlformats.org/officeDocument/2006/relationships/image" Target="../media/image324.png"/><Relationship Id="rId5" Type="http://schemas.openxmlformats.org/officeDocument/2006/relationships/hyperlink" Target="#'Mantenimiento 10'!A1"/><Relationship Id="rId10" Type="http://schemas.openxmlformats.org/officeDocument/2006/relationships/image" Target="../media/image323.png"/><Relationship Id="rId4" Type="http://schemas.openxmlformats.org/officeDocument/2006/relationships/image" Target="../media/image15.svg"/><Relationship Id="rId9" Type="http://schemas.openxmlformats.org/officeDocument/2006/relationships/image" Target="../media/image287.png"/></Relationships>
</file>

<file path=xl/drawings/_rels/drawing71.xml.rels><?xml version="1.0" encoding="UTF-8" standalone="yes"?>
<Relationships xmlns="http://schemas.openxmlformats.org/package/2006/relationships"><Relationship Id="rId8" Type="http://schemas.openxmlformats.org/officeDocument/2006/relationships/image" Target="../media/image326.png"/><Relationship Id="rId3" Type="http://schemas.openxmlformats.org/officeDocument/2006/relationships/image" Target="../media/image14.png"/><Relationship Id="rId7" Type="http://schemas.openxmlformats.org/officeDocument/2006/relationships/image" Target="../media/image287.png"/><Relationship Id="rId2" Type="http://schemas.openxmlformats.org/officeDocument/2006/relationships/hyperlink" Target="#Menu!A1"/><Relationship Id="rId1" Type="http://schemas.openxmlformats.org/officeDocument/2006/relationships/image" Target="../media/image21.png"/><Relationship Id="rId6" Type="http://schemas.openxmlformats.org/officeDocument/2006/relationships/hyperlink" Target="#Mantenimiento!A1"/><Relationship Id="rId5" Type="http://schemas.openxmlformats.org/officeDocument/2006/relationships/hyperlink" Target="#Instruciones!A1"/><Relationship Id="rId4" Type="http://schemas.openxmlformats.org/officeDocument/2006/relationships/image" Target="../media/image15.svg"/><Relationship Id="rId9" Type="http://schemas.openxmlformats.org/officeDocument/2006/relationships/image" Target="../media/image327.png"/></Relationships>
</file>

<file path=xl/drawings/_rels/drawing72.xml.rels><?xml version="1.0" encoding="UTF-8" standalone="yes"?>
<Relationships xmlns="http://schemas.openxmlformats.org/package/2006/relationships"><Relationship Id="rId8" Type="http://schemas.openxmlformats.org/officeDocument/2006/relationships/hyperlink" Target="#Descarte!A1"/><Relationship Id="rId13" Type="http://schemas.openxmlformats.org/officeDocument/2006/relationships/image" Target="../media/image332.png"/><Relationship Id="rId3" Type="http://schemas.openxmlformats.org/officeDocument/2006/relationships/image" Target="../media/image14.png"/><Relationship Id="rId7" Type="http://schemas.openxmlformats.org/officeDocument/2006/relationships/hyperlink" Target="#Instruciones!A1"/><Relationship Id="rId12" Type="http://schemas.openxmlformats.org/officeDocument/2006/relationships/image" Target="../media/image331.png"/><Relationship Id="rId2" Type="http://schemas.openxmlformats.org/officeDocument/2006/relationships/hyperlink" Target="#Menu!A1"/><Relationship Id="rId1" Type="http://schemas.openxmlformats.org/officeDocument/2006/relationships/image" Target="../media/image118.png"/><Relationship Id="rId6" Type="http://schemas.openxmlformats.org/officeDocument/2006/relationships/hyperlink" Target="#'Mantenimiento 10'!A1"/><Relationship Id="rId11" Type="http://schemas.openxmlformats.org/officeDocument/2006/relationships/image" Target="../media/image330.png"/><Relationship Id="rId5" Type="http://schemas.openxmlformats.org/officeDocument/2006/relationships/hyperlink" Target="#'Descarte 2'!A1"/><Relationship Id="rId10" Type="http://schemas.openxmlformats.org/officeDocument/2006/relationships/image" Target="../media/image329.png"/><Relationship Id="rId4" Type="http://schemas.openxmlformats.org/officeDocument/2006/relationships/image" Target="../media/image15.svg"/><Relationship Id="rId9" Type="http://schemas.openxmlformats.org/officeDocument/2006/relationships/image" Target="../media/image328.png"/><Relationship Id="rId14" Type="http://schemas.openxmlformats.org/officeDocument/2006/relationships/image" Target="../media/image333.png"/></Relationships>
</file>

<file path=xl/drawings/_rels/drawing73.xml.rels><?xml version="1.0" encoding="UTF-8" standalone="yes"?>
<Relationships xmlns="http://schemas.openxmlformats.org/package/2006/relationships"><Relationship Id="rId8" Type="http://schemas.openxmlformats.org/officeDocument/2006/relationships/hyperlink" Target="#Descarte!A1"/><Relationship Id="rId13" Type="http://schemas.openxmlformats.org/officeDocument/2006/relationships/image" Target="../media/image337.png"/><Relationship Id="rId3" Type="http://schemas.openxmlformats.org/officeDocument/2006/relationships/image" Target="../media/image14.png"/><Relationship Id="rId7" Type="http://schemas.openxmlformats.org/officeDocument/2006/relationships/hyperlink" Target="#Instruciones!A1"/><Relationship Id="rId12" Type="http://schemas.openxmlformats.org/officeDocument/2006/relationships/image" Target="../media/image336.png"/><Relationship Id="rId2" Type="http://schemas.openxmlformats.org/officeDocument/2006/relationships/hyperlink" Target="#Menu!A1"/><Relationship Id="rId1" Type="http://schemas.openxmlformats.org/officeDocument/2006/relationships/image" Target="../media/image21.png"/><Relationship Id="rId6" Type="http://schemas.openxmlformats.org/officeDocument/2006/relationships/hyperlink" Target="#'Descarte 1'!A1"/><Relationship Id="rId11" Type="http://schemas.openxmlformats.org/officeDocument/2006/relationships/image" Target="../media/image335.png"/><Relationship Id="rId5" Type="http://schemas.openxmlformats.org/officeDocument/2006/relationships/hyperlink" Target="#'Descarte 3'!A1"/><Relationship Id="rId10" Type="http://schemas.openxmlformats.org/officeDocument/2006/relationships/image" Target="../media/image334.png"/><Relationship Id="rId4" Type="http://schemas.openxmlformats.org/officeDocument/2006/relationships/image" Target="../media/image15.svg"/><Relationship Id="rId9" Type="http://schemas.openxmlformats.org/officeDocument/2006/relationships/image" Target="../media/image12.png"/></Relationships>
</file>

<file path=xl/drawings/_rels/drawing74.xml.rels><?xml version="1.0" encoding="UTF-8" standalone="yes"?>
<Relationships xmlns="http://schemas.openxmlformats.org/package/2006/relationships"><Relationship Id="rId8" Type="http://schemas.openxmlformats.org/officeDocument/2006/relationships/hyperlink" Target="#Descarte!A1"/><Relationship Id="rId13" Type="http://schemas.openxmlformats.org/officeDocument/2006/relationships/image" Target="../media/image341.png"/><Relationship Id="rId3" Type="http://schemas.openxmlformats.org/officeDocument/2006/relationships/image" Target="../media/image14.png"/><Relationship Id="rId7" Type="http://schemas.openxmlformats.org/officeDocument/2006/relationships/hyperlink" Target="#Instruciones!A1"/><Relationship Id="rId12" Type="http://schemas.openxmlformats.org/officeDocument/2006/relationships/image" Target="../media/image340.png"/><Relationship Id="rId2" Type="http://schemas.openxmlformats.org/officeDocument/2006/relationships/hyperlink" Target="#Menu!A1"/><Relationship Id="rId1" Type="http://schemas.openxmlformats.org/officeDocument/2006/relationships/image" Target="../media/image21.png"/><Relationship Id="rId6" Type="http://schemas.openxmlformats.org/officeDocument/2006/relationships/hyperlink" Target="#'Descarte 2'!A1"/><Relationship Id="rId11" Type="http://schemas.openxmlformats.org/officeDocument/2006/relationships/image" Target="../media/image339.png"/><Relationship Id="rId5" Type="http://schemas.openxmlformats.org/officeDocument/2006/relationships/hyperlink" Target="#'Descarte 4'!A1"/><Relationship Id="rId10" Type="http://schemas.openxmlformats.org/officeDocument/2006/relationships/image" Target="../media/image338.png"/><Relationship Id="rId4" Type="http://schemas.openxmlformats.org/officeDocument/2006/relationships/image" Target="../media/image15.svg"/><Relationship Id="rId9" Type="http://schemas.openxmlformats.org/officeDocument/2006/relationships/image" Target="../media/image12.png"/><Relationship Id="rId14" Type="http://schemas.openxmlformats.org/officeDocument/2006/relationships/image" Target="../media/image342.png"/></Relationships>
</file>

<file path=xl/drawings/_rels/drawing75.xml.rels><?xml version="1.0" encoding="UTF-8" standalone="yes"?>
<Relationships xmlns="http://schemas.openxmlformats.org/package/2006/relationships"><Relationship Id="rId8" Type="http://schemas.openxmlformats.org/officeDocument/2006/relationships/hyperlink" Target="#Descarte!A1"/><Relationship Id="rId13" Type="http://schemas.openxmlformats.org/officeDocument/2006/relationships/image" Target="../media/image346.png"/><Relationship Id="rId18" Type="http://schemas.openxmlformats.org/officeDocument/2006/relationships/image" Target="../media/image351.png"/><Relationship Id="rId3" Type="http://schemas.openxmlformats.org/officeDocument/2006/relationships/image" Target="../media/image14.png"/><Relationship Id="rId7" Type="http://schemas.openxmlformats.org/officeDocument/2006/relationships/hyperlink" Target="#Instruciones!A1"/><Relationship Id="rId12" Type="http://schemas.openxmlformats.org/officeDocument/2006/relationships/image" Target="../media/image345.png"/><Relationship Id="rId17" Type="http://schemas.openxmlformats.org/officeDocument/2006/relationships/image" Target="../media/image350.png"/><Relationship Id="rId2" Type="http://schemas.openxmlformats.org/officeDocument/2006/relationships/hyperlink" Target="#Menu!A1"/><Relationship Id="rId16" Type="http://schemas.openxmlformats.org/officeDocument/2006/relationships/image" Target="../media/image349.png"/><Relationship Id="rId1" Type="http://schemas.openxmlformats.org/officeDocument/2006/relationships/image" Target="../media/image21.png"/><Relationship Id="rId6" Type="http://schemas.openxmlformats.org/officeDocument/2006/relationships/hyperlink" Target="#'Descarte 3'!A1"/><Relationship Id="rId11" Type="http://schemas.openxmlformats.org/officeDocument/2006/relationships/image" Target="../media/image344.png"/><Relationship Id="rId5" Type="http://schemas.openxmlformats.org/officeDocument/2006/relationships/hyperlink" Target="#'Descarte 5'!A1"/><Relationship Id="rId15" Type="http://schemas.openxmlformats.org/officeDocument/2006/relationships/image" Target="../media/image348.png"/><Relationship Id="rId10" Type="http://schemas.openxmlformats.org/officeDocument/2006/relationships/image" Target="../media/image343.png"/><Relationship Id="rId4" Type="http://schemas.openxmlformats.org/officeDocument/2006/relationships/image" Target="../media/image15.svg"/><Relationship Id="rId9" Type="http://schemas.openxmlformats.org/officeDocument/2006/relationships/image" Target="../media/image12.png"/><Relationship Id="rId14" Type="http://schemas.openxmlformats.org/officeDocument/2006/relationships/image" Target="../media/image347.png"/></Relationships>
</file>

<file path=xl/drawings/_rels/drawing76.xml.rels><?xml version="1.0" encoding="UTF-8" standalone="yes"?>
<Relationships xmlns="http://schemas.openxmlformats.org/package/2006/relationships"><Relationship Id="rId8" Type="http://schemas.openxmlformats.org/officeDocument/2006/relationships/image" Target="../media/image12.png"/><Relationship Id="rId3" Type="http://schemas.openxmlformats.org/officeDocument/2006/relationships/image" Target="../media/image14.png"/><Relationship Id="rId7" Type="http://schemas.openxmlformats.org/officeDocument/2006/relationships/hyperlink" Target="#Descarte!A1"/><Relationship Id="rId2" Type="http://schemas.openxmlformats.org/officeDocument/2006/relationships/hyperlink" Target="#Menu!A1"/><Relationship Id="rId1" Type="http://schemas.openxmlformats.org/officeDocument/2006/relationships/image" Target="../media/image21.png"/><Relationship Id="rId6" Type="http://schemas.openxmlformats.org/officeDocument/2006/relationships/hyperlink" Target="#Instruciones!A1"/><Relationship Id="rId5" Type="http://schemas.openxmlformats.org/officeDocument/2006/relationships/hyperlink" Target="#'Descarte 4'!A1"/><Relationship Id="rId4" Type="http://schemas.openxmlformats.org/officeDocument/2006/relationships/image" Target="../media/image15.svg"/></Relationships>
</file>

<file path=xl/drawings/drawing1.xml><?xml version="1.0" encoding="utf-8"?>
<xdr:wsDr xmlns:xdr="http://schemas.openxmlformats.org/drawingml/2006/spreadsheetDrawing" xmlns:a="http://schemas.openxmlformats.org/drawingml/2006/main">
  <xdr:twoCellAnchor editAs="oneCell">
    <xdr:from>
      <xdr:col>10</xdr:col>
      <xdr:colOff>179916</xdr:colOff>
      <xdr:row>6</xdr:row>
      <xdr:rowOff>74083</xdr:rowOff>
    </xdr:from>
    <xdr:to>
      <xdr:col>12</xdr:col>
      <xdr:colOff>328082</xdr:colOff>
      <xdr:row>11</xdr:row>
      <xdr:rowOff>152615</xdr:rowOff>
    </xdr:to>
    <xdr:pic>
      <xdr:nvPicPr>
        <xdr:cNvPr id="2" name="Imagem 1">
          <a:hlinkClick xmlns:r="http://schemas.openxmlformats.org/officeDocument/2006/relationships" r:id="rId1"/>
          <a:extLst>
            <a:ext uri="{FF2B5EF4-FFF2-40B4-BE49-F238E27FC236}">
              <a16:creationId xmlns:a16="http://schemas.microsoft.com/office/drawing/2014/main" id="{B01099E0-F5B5-4EA2-B29F-4FE52CD86143}"/>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8123766" y="1845733"/>
          <a:ext cx="2474383" cy="1031032"/>
        </a:xfrm>
        <a:prstGeom prst="rect">
          <a:avLst/>
        </a:prstGeom>
        <a:effectLst>
          <a:outerShdw blurRad="50800" dist="38100" algn="l" rotWithShape="0">
            <a:prstClr val="black">
              <a:alpha val="40000"/>
            </a:prstClr>
          </a:outerShdw>
        </a:effectLst>
      </xdr:spPr>
    </xdr:pic>
    <xdr:clientData/>
  </xdr:twoCellAnchor>
  <xdr:twoCellAnchor editAs="oneCell">
    <xdr:from>
      <xdr:col>0</xdr:col>
      <xdr:colOff>199931</xdr:colOff>
      <xdr:row>0</xdr:row>
      <xdr:rowOff>234950</xdr:rowOff>
    </xdr:from>
    <xdr:to>
      <xdr:col>0</xdr:col>
      <xdr:colOff>783167</xdr:colOff>
      <xdr:row>1</xdr:row>
      <xdr:rowOff>339466</xdr:rowOff>
    </xdr:to>
    <xdr:pic>
      <xdr:nvPicPr>
        <xdr:cNvPr id="3" name="Imagem 9">
          <a:extLst>
            <a:ext uri="{FF2B5EF4-FFF2-40B4-BE49-F238E27FC236}">
              <a16:creationId xmlns:a16="http://schemas.microsoft.com/office/drawing/2014/main" id="{83C233EF-EE78-4047-A708-39680EBFECDC}"/>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199931" y="234950"/>
          <a:ext cx="583236" cy="656966"/>
        </a:xfrm>
        <a:prstGeom prst="rect">
          <a:avLst/>
        </a:prstGeom>
      </xdr:spPr>
    </xdr:pic>
    <xdr:clientData/>
  </xdr:twoCellAnchor>
  <xdr:twoCellAnchor>
    <xdr:from>
      <xdr:col>2</xdr:col>
      <xdr:colOff>188860</xdr:colOff>
      <xdr:row>15</xdr:row>
      <xdr:rowOff>10583</xdr:rowOff>
    </xdr:from>
    <xdr:to>
      <xdr:col>2</xdr:col>
      <xdr:colOff>1349291</xdr:colOff>
      <xdr:row>20</xdr:row>
      <xdr:rowOff>107565</xdr:rowOff>
    </xdr:to>
    <xdr:grpSp>
      <xdr:nvGrpSpPr>
        <xdr:cNvPr id="4" name="Agrupar 3">
          <a:hlinkClick xmlns:r="http://schemas.openxmlformats.org/officeDocument/2006/relationships" r:id="rId4"/>
          <a:extLst>
            <a:ext uri="{FF2B5EF4-FFF2-40B4-BE49-F238E27FC236}">
              <a16:creationId xmlns:a16="http://schemas.microsoft.com/office/drawing/2014/main" id="{EE809F6F-0FE0-4E02-B145-0E31AB69C1F2}"/>
            </a:ext>
          </a:extLst>
        </xdr:cNvPr>
        <xdr:cNvGrpSpPr/>
      </xdr:nvGrpSpPr>
      <xdr:grpSpPr>
        <a:xfrm>
          <a:off x="2004960" y="3420533"/>
          <a:ext cx="1160431" cy="1017732"/>
          <a:chOff x="4883728" y="173182"/>
          <a:chExt cx="1143001" cy="1125682"/>
        </a:xfrm>
      </xdr:grpSpPr>
      <xdr:sp macro="" textlink="">
        <xdr:nvSpPr>
          <xdr:cNvPr id="5" name="Elipse 4">
            <a:extLst>
              <a:ext uri="{FF2B5EF4-FFF2-40B4-BE49-F238E27FC236}">
                <a16:creationId xmlns:a16="http://schemas.microsoft.com/office/drawing/2014/main" id="{20276A1B-B726-91E6-0B94-F105548F6383}"/>
              </a:ext>
            </a:extLst>
          </xdr:cNvPr>
          <xdr:cNvSpPr/>
        </xdr:nvSpPr>
        <xdr:spPr>
          <a:xfrm>
            <a:off x="4883728" y="207819"/>
            <a:ext cx="1143001" cy="1091045"/>
          </a:xfrm>
          <a:prstGeom prst="ellipse">
            <a:avLst/>
          </a:prstGeom>
          <a:solidFill>
            <a:schemeClr val="bg1"/>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6" name="Imagem 5">
            <a:extLst>
              <a:ext uri="{FF2B5EF4-FFF2-40B4-BE49-F238E27FC236}">
                <a16:creationId xmlns:a16="http://schemas.microsoft.com/office/drawing/2014/main" id="{696B35FA-126F-5F43-1209-955A0303C41F}"/>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4935682" y="173182"/>
            <a:ext cx="995267" cy="1116156"/>
          </a:xfrm>
          <a:prstGeom prst="rect">
            <a:avLst/>
          </a:prstGeom>
        </xdr:spPr>
      </xdr:pic>
    </xdr:grpSp>
    <xdr:clientData/>
  </xdr:twoCellAnchor>
  <xdr:twoCellAnchor>
    <xdr:from>
      <xdr:col>3</xdr:col>
      <xdr:colOff>446</xdr:colOff>
      <xdr:row>15</xdr:row>
      <xdr:rowOff>10583</xdr:rowOff>
    </xdr:from>
    <xdr:to>
      <xdr:col>4</xdr:col>
      <xdr:colOff>533849</xdr:colOff>
      <xdr:row>20</xdr:row>
      <xdr:rowOff>72928</xdr:rowOff>
    </xdr:to>
    <xdr:grpSp>
      <xdr:nvGrpSpPr>
        <xdr:cNvPr id="7" name="Agrupar 6">
          <a:hlinkClick xmlns:r="http://schemas.openxmlformats.org/officeDocument/2006/relationships" r:id="rId6"/>
          <a:extLst>
            <a:ext uri="{FF2B5EF4-FFF2-40B4-BE49-F238E27FC236}">
              <a16:creationId xmlns:a16="http://schemas.microsoft.com/office/drawing/2014/main" id="{5D068415-A0CC-49B2-ABB5-C10709C659A8}"/>
            </a:ext>
          </a:extLst>
        </xdr:cNvPr>
        <xdr:cNvGrpSpPr/>
      </xdr:nvGrpSpPr>
      <xdr:grpSpPr>
        <a:xfrm>
          <a:off x="3854896" y="3420533"/>
          <a:ext cx="1174753" cy="983095"/>
          <a:chOff x="9022773" y="21388"/>
          <a:chExt cx="1593272" cy="1762386"/>
        </a:xfrm>
        <a:effectLst>
          <a:outerShdw blurRad="63500" sx="102000" sy="102000" algn="ctr" rotWithShape="0">
            <a:prstClr val="black">
              <a:alpha val="40000"/>
            </a:prstClr>
          </a:outerShdw>
        </a:effectLst>
      </xdr:grpSpPr>
      <xdr:sp macro="" textlink="">
        <xdr:nvSpPr>
          <xdr:cNvPr id="8" name="Elipse 7">
            <a:extLst>
              <a:ext uri="{FF2B5EF4-FFF2-40B4-BE49-F238E27FC236}">
                <a16:creationId xmlns:a16="http://schemas.microsoft.com/office/drawing/2014/main" id="{8C0BC34D-10DE-ED5A-F747-E29DEF354D63}"/>
              </a:ext>
            </a:extLst>
          </xdr:cNvPr>
          <xdr:cNvSpPr/>
        </xdr:nvSpPr>
        <xdr:spPr>
          <a:xfrm>
            <a:off x="9022773" y="21388"/>
            <a:ext cx="1593272" cy="176238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9" name="Imagem 8">
            <a:extLst>
              <a:ext uri="{FF2B5EF4-FFF2-40B4-BE49-F238E27FC236}">
                <a16:creationId xmlns:a16="http://schemas.microsoft.com/office/drawing/2014/main" id="{8571A47F-C3C4-0F6D-1729-C60AC115040D}"/>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9142685" y="155864"/>
            <a:ext cx="1364857" cy="1569519"/>
          </a:xfrm>
          <a:prstGeom prst="rect">
            <a:avLst/>
          </a:prstGeom>
          <a:ln>
            <a:noFill/>
          </a:ln>
        </xdr:spPr>
      </xdr:pic>
    </xdr:grpSp>
    <xdr:clientData/>
  </xdr:twoCellAnchor>
  <xdr:twoCellAnchor>
    <xdr:from>
      <xdr:col>5</xdr:col>
      <xdr:colOff>417974</xdr:colOff>
      <xdr:row>15</xdr:row>
      <xdr:rowOff>10583</xdr:rowOff>
    </xdr:from>
    <xdr:to>
      <xdr:col>7</xdr:col>
      <xdr:colOff>294585</xdr:colOff>
      <xdr:row>20</xdr:row>
      <xdr:rowOff>72928</xdr:rowOff>
    </xdr:to>
    <xdr:grpSp>
      <xdr:nvGrpSpPr>
        <xdr:cNvPr id="10" name="Agrupar 9">
          <a:hlinkClick xmlns:r="http://schemas.openxmlformats.org/officeDocument/2006/relationships" r:id="rId8"/>
          <a:extLst>
            <a:ext uri="{FF2B5EF4-FFF2-40B4-BE49-F238E27FC236}">
              <a16:creationId xmlns:a16="http://schemas.microsoft.com/office/drawing/2014/main" id="{06F55A78-7889-4492-A5C6-5049C569B883}"/>
            </a:ext>
          </a:extLst>
        </xdr:cNvPr>
        <xdr:cNvGrpSpPr/>
      </xdr:nvGrpSpPr>
      <xdr:grpSpPr>
        <a:xfrm>
          <a:off x="5555124" y="3420533"/>
          <a:ext cx="1159311" cy="983095"/>
          <a:chOff x="4970318" y="190500"/>
          <a:chExt cx="1143001" cy="1091045"/>
        </a:xfrm>
      </xdr:grpSpPr>
      <xdr:sp macro="" textlink="">
        <xdr:nvSpPr>
          <xdr:cNvPr id="11" name="Elipse 10">
            <a:extLst>
              <a:ext uri="{FF2B5EF4-FFF2-40B4-BE49-F238E27FC236}">
                <a16:creationId xmlns:a16="http://schemas.microsoft.com/office/drawing/2014/main" id="{AE345D0D-1532-9114-8304-0928DB62D2A4}"/>
              </a:ext>
            </a:extLst>
          </xdr:cNvPr>
          <xdr:cNvSpPr/>
        </xdr:nvSpPr>
        <xdr:spPr>
          <a:xfrm>
            <a:off x="4970318" y="190500"/>
            <a:ext cx="1143001" cy="1091045"/>
          </a:xfrm>
          <a:prstGeom prst="ellipse">
            <a:avLst/>
          </a:prstGeom>
          <a:solidFill>
            <a:schemeClr val="bg1"/>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2" name="Imagem 11">
            <a:extLst>
              <a:ext uri="{FF2B5EF4-FFF2-40B4-BE49-F238E27FC236}">
                <a16:creationId xmlns:a16="http://schemas.microsoft.com/office/drawing/2014/main" id="{67746828-AD0C-9519-23CF-9F52C55ED3A0}"/>
              </a:ext>
            </a:extLst>
          </xdr:cNvPr>
          <xdr:cNvPicPr>
            <a:picLocks noChangeAspect="1"/>
          </xdr:cNvPicPr>
        </xdr:nvPicPr>
        <xdr:blipFill rotWithShape="1">
          <a:blip xmlns:r="http://schemas.openxmlformats.org/officeDocument/2006/relationships" r:embed="rId9" cstate="email">
            <a:extLst>
              <a:ext uri="{28A0092B-C50C-407E-A947-70E740481C1C}">
                <a14:useLocalDpi xmlns:a14="http://schemas.microsoft.com/office/drawing/2010/main"/>
              </a:ext>
            </a:extLst>
          </a:blip>
          <a:srcRect/>
          <a:stretch/>
        </xdr:blipFill>
        <xdr:spPr>
          <a:xfrm>
            <a:off x="5126181" y="259773"/>
            <a:ext cx="831273" cy="848591"/>
          </a:xfrm>
          <a:prstGeom prst="rect">
            <a:avLst/>
          </a:prstGeom>
        </xdr:spPr>
      </xdr:pic>
    </xdr:grpSp>
    <xdr:clientData/>
  </xdr:twoCellAnchor>
  <xdr:twoCellAnchor>
    <xdr:from>
      <xdr:col>2</xdr:col>
      <xdr:colOff>50747</xdr:colOff>
      <xdr:row>20</xdr:row>
      <xdr:rowOff>143498</xdr:rowOff>
    </xdr:from>
    <xdr:to>
      <xdr:col>2</xdr:col>
      <xdr:colOff>1487403</xdr:colOff>
      <xdr:row>22</xdr:row>
      <xdr:rowOff>86348</xdr:rowOff>
    </xdr:to>
    <xdr:sp macro="" textlink="">
      <xdr:nvSpPr>
        <xdr:cNvPr id="13" name="Retângulo 12">
          <a:hlinkClick xmlns:r="http://schemas.openxmlformats.org/officeDocument/2006/relationships" r:id="rId4"/>
          <a:extLst>
            <a:ext uri="{FF2B5EF4-FFF2-40B4-BE49-F238E27FC236}">
              <a16:creationId xmlns:a16="http://schemas.microsoft.com/office/drawing/2014/main" id="{83A7B432-9A66-4536-8EC4-BDEC13CE65A5}"/>
            </a:ext>
          </a:extLst>
        </xdr:cNvPr>
        <xdr:cNvSpPr/>
      </xdr:nvSpPr>
      <xdr:spPr>
        <a:xfrm>
          <a:off x="1784297" y="4582148"/>
          <a:ext cx="1436656" cy="323850"/>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200" b="1">
              <a:solidFill>
                <a:sysClr val="windowText" lastClr="000000"/>
              </a:solidFill>
              <a:latin typeface="Century Gothic" panose="020B0502020202020204" pitchFamily="34" charset="0"/>
            </a:rPr>
            <a:t>Estratégia</a:t>
          </a:r>
        </a:p>
      </xdr:txBody>
    </xdr:sp>
    <xdr:clientData/>
  </xdr:twoCellAnchor>
  <xdr:twoCellAnchor>
    <xdr:from>
      <xdr:col>2</xdr:col>
      <xdr:colOff>1784298</xdr:colOff>
      <xdr:row>20</xdr:row>
      <xdr:rowOff>143498</xdr:rowOff>
    </xdr:from>
    <xdr:to>
      <xdr:col>5</xdr:col>
      <xdr:colOff>36991</xdr:colOff>
      <xdr:row>22</xdr:row>
      <xdr:rowOff>86348</xdr:rowOff>
    </xdr:to>
    <xdr:sp macro="" textlink="">
      <xdr:nvSpPr>
        <xdr:cNvPr id="14" name="Retângulo 13">
          <a:hlinkClick xmlns:r="http://schemas.openxmlformats.org/officeDocument/2006/relationships" r:id="rId6"/>
          <a:extLst>
            <a:ext uri="{FF2B5EF4-FFF2-40B4-BE49-F238E27FC236}">
              <a16:creationId xmlns:a16="http://schemas.microsoft.com/office/drawing/2014/main" id="{24029577-9863-4C91-BCD0-C7DDFE6FD2E1}"/>
            </a:ext>
          </a:extLst>
        </xdr:cNvPr>
        <xdr:cNvSpPr/>
      </xdr:nvSpPr>
      <xdr:spPr>
        <a:xfrm>
          <a:off x="3517848" y="4582148"/>
          <a:ext cx="1414993" cy="323850"/>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200" b="1">
              <a:solidFill>
                <a:sysClr val="windowText" lastClr="000000"/>
              </a:solidFill>
              <a:latin typeface="Century Gothic" panose="020B0502020202020204" pitchFamily="34" charset="0"/>
            </a:rPr>
            <a:t>Aquisição</a:t>
          </a:r>
        </a:p>
      </xdr:txBody>
    </xdr:sp>
    <xdr:clientData/>
  </xdr:twoCellAnchor>
  <xdr:twoCellAnchor>
    <xdr:from>
      <xdr:col>5</xdr:col>
      <xdr:colOff>332249</xdr:colOff>
      <xdr:row>20</xdr:row>
      <xdr:rowOff>143498</xdr:rowOff>
    </xdr:from>
    <xdr:to>
      <xdr:col>7</xdr:col>
      <xdr:colOff>380310</xdr:colOff>
      <xdr:row>22</xdr:row>
      <xdr:rowOff>86348</xdr:rowOff>
    </xdr:to>
    <xdr:sp macro="" textlink="">
      <xdr:nvSpPr>
        <xdr:cNvPr id="15" name="Retângulo 14">
          <a:hlinkClick xmlns:r="http://schemas.openxmlformats.org/officeDocument/2006/relationships" r:id="rId8"/>
          <a:extLst>
            <a:ext uri="{FF2B5EF4-FFF2-40B4-BE49-F238E27FC236}">
              <a16:creationId xmlns:a16="http://schemas.microsoft.com/office/drawing/2014/main" id="{CFBF19C2-8713-42AA-BE5E-FF34F1C92643}"/>
            </a:ext>
          </a:extLst>
        </xdr:cNvPr>
        <xdr:cNvSpPr/>
      </xdr:nvSpPr>
      <xdr:spPr>
        <a:xfrm>
          <a:off x="5228099" y="4582148"/>
          <a:ext cx="1267261" cy="323850"/>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200" b="1">
              <a:solidFill>
                <a:sysClr val="windowText" lastClr="000000"/>
              </a:solidFill>
              <a:latin typeface="Century Gothic" panose="020B0502020202020204" pitchFamily="34" charset="0"/>
            </a:rPr>
            <a:t>Controle</a:t>
          </a:r>
        </a:p>
      </xdr:txBody>
    </xdr:sp>
    <xdr:clientData/>
  </xdr:twoCellAnchor>
  <xdr:twoCellAnchor>
    <xdr:from>
      <xdr:col>2</xdr:col>
      <xdr:colOff>1336676</xdr:colOff>
      <xdr:row>0</xdr:row>
      <xdr:rowOff>336863</xdr:rowOff>
    </xdr:from>
    <xdr:to>
      <xdr:col>3</xdr:col>
      <xdr:colOff>26031</xdr:colOff>
      <xdr:row>2</xdr:row>
      <xdr:rowOff>41276</xdr:rowOff>
    </xdr:to>
    <xdr:pic>
      <xdr:nvPicPr>
        <xdr:cNvPr id="16" name="Gráfico 7" descr="Início com preenchimento sólido">
          <a:extLst>
            <a:ext uri="{FF2B5EF4-FFF2-40B4-BE49-F238E27FC236}">
              <a16:creationId xmlns:a16="http://schemas.microsoft.com/office/drawing/2014/main" id="{DC1204AD-2380-4B0B-B621-F882FDDAE6FE}"/>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 uri="{96DAC541-7B7A-43D3-8B79-37D633B846F1}">
              <asvg:svgBlip xmlns:asvg="http://schemas.microsoft.com/office/drawing/2016/SVG/main" r:embed="rId11"/>
            </a:ext>
          </a:extLst>
        </a:blip>
        <a:stretch>
          <a:fillRect/>
        </a:stretch>
      </xdr:blipFill>
      <xdr:spPr>
        <a:xfrm>
          <a:off x="3070226" y="336863"/>
          <a:ext cx="632455" cy="714063"/>
        </a:xfrm>
        <a:prstGeom prst="rect">
          <a:avLst/>
        </a:prstGeom>
      </xdr:spPr>
    </xdr:pic>
    <xdr:clientData/>
  </xdr:twoCellAnchor>
  <xdr:twoCellAnchor editAs="oneCell">
    <xdr:from>
      <xdr:col>5</xdr:col>
      <xdr:colOff>380999</xdr:colOff>
      <xdr:row>6</xdr:row>
      <xdr:rowOff>52918</xdr:rowOff>
    </xdr:from>
    <xdr:to>
      <xdr:col>9</xdr:col>
      <xdr:colOff>264583</xdr:colOff>
      <xdr:row>11</xdr:row>
      <xdr:rowOff>74776</xdr:rowOff>
    </xdr:to>
    <xdr:pic>
      <xdr:nvPicPr>
        <xdr:cNvPr id="34" name="Picture 1">
          <a:hlinkClick xmlns:r="http://schemas.openxmlformats.org/officeDocument/2006/relationships" r:id="rId12"/>
          <a:extLst>
            <a:ext uri="{FF2B5EF4-FFF2-40B4-BE49-F238E27FC236}">
              <a16:creationId xmlns:a16="http://schemas.microsoft.com/office/drawing/2014/main" id="{C6A12994-8193-4F6F-81AE-8050D3CE8D27}"/>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5276849" y="1824568"/>
          <a:ext cx="2194984" cy="1006108"/>
        </a:xfrm>
        <a:prstGeom prst="rect">
          <a:avLst/>
        </a:prstGeom>
        <a:effectLst>
          <a:outerShdw blurRad="50800" dist="38100" dir="2700000" algn="tl" rotWithShape="0">
            <a:prstClr val="black">
              <a:alpha val="40000"/>
            </a:prstClr>
          </a:outerShdw>
        </a:effectLst>
      </xdr:spPr>
    </xdr:pic>
    <xdr:clientData/>
  </xdr:twoCellAnchor>
  <xdr:twoCellAnchor>
    <xdr:from>
      <xdr:col>6</xdr:col>
      <xdr:colOff>70286</xdr:colOff>
      <xdr:row>10</xdr:row>
      <xdr:rowOff>172073</xdr:rowOff>
    </xdr:from>
    <xdr:to>
      <xdr:col>8</xdr:col>
      <xdr:colOff>508000</xdr:colOff>
      <xdr:row>12</xdr:row>
      <xdr:rowOff>179916</xdr:rowOff>
    </xdr:to>
    <xdr:sp macro="" textlink="">
      <xdr:nvSpPr>
        <xdr:cNvPr id="18" name="Retângulo 17">
          <a:hlinkClick xmlns:r="http://schemas.openxmlformats.org/officeDocument/2006/relationships" r:id="rId12"/>
          <a:extLst>
            <a:ext uri="{FF2B5EF4-FFF2-40B4-BE49-F238E27FC236}">
              <a16:creationId xmlns:a16="http://schemas.microsoft.com/office/drawing/2014/main" id="{31380184-6256-4DEE-AC70-CD48E94022C6}"/>
            </a:ext>
          </a:extLst>
        </xdr:cNvPr>
        <xdr:cNvSpPr/>
      </xdr:nvSpPr>
      <xdr:spPr>
        <a:xfrm>
          <a:off x="5575736" y="2705723"/>
          <a:ext cx="1656914" cy="388843"/>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200" b="1">
              <a:solidFill>
                <a:sysClr val="windowText" lastClr="000000"/>
              </a:solidFill>
              <a:latin typeface="Century Gothic" panose="020B0502020202020204" pitchFamily="34" charset="0"/>
            </a:rPr>
            <a:t>RESUMO</a:t>
          </a:r>
          <a:r>
            <a:rPr lang="pt-BR" sz="1200" b="1" baseline="0">
              <a:solidFill>
                <a:sysClr val="windowText" lastClr="000000"/>
              </a:solidFill>
              <a:latin typeface="Century Gothic" panose="020B0502020202020204" pitchFamily="34" charset="0"/>
            </a:rPr>
            <a:t> DOS ITEMS</a:t>
          </a:r>
          <a:endParaRPr lang="pt-BR" sz="1200" b="1">
            <a:solidFill>
              <a:sysClr val="windowText" lastClr="000000"/>
            </a:solidFill>
            <a:latin typeface="Century Gothic" panose="020B0502020202020204" pitchFamily="34" charset="0"/>
          </a:endParaRPr>
        </a:p>
      </xdr:txBody>
    </xdr:sp>
    <xdr:clientData/>
  </xdr:twoCellAnchor>
  <xdr:twoCellAnchor editAs="oneCell">
    <xdr:from>
      <xdr:col>2</xdr:col>
      <xdr:colOff>539750</xdr:colOff>
      <xdr:row>6</xdr:row>
      <xdr:rowOff>42996</xdr:rowOff>
    </xdr:from>
    <xdr:to>
      <xdr:col>4</xdr:col>
      <xdr:colOff>402167</xdr:colOff>
      <xdr:row>11</xdr:row>
      <xdr:rowOff>117165</xdr:rowOff>
    </xdr:to>
    <xdr:pic>
      <xdr:nvPicPr>
        <xdr:cNvPr id="19" name="Picture 2">
          <a:hlinkClick xmlns:r="http://schemas.openxmlformats.org/officeDocument/2006/relationships" r:id="rId14"/>
          <a:extLst>
            <a:ext uri="{FF2B5EF4-FFF2-40B4-BE49-F238E27FC236}">
              <a16:creationId xmlns:a16="http://schemas.microsoft.com/office/drawing/2014/main" id="{743C3D23-68B5-4D2B-A17A-6B9401B53C70}"/>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2273300" y="1814646"/>
          <a:ext cx="2415117" cy="1026669"/>
        </a:xfrm>
        <a:prstGeom prst="rect">
          <a:avLst/>
        </a:prstGeom>
        <a:effectLst>
          <a:outerShdw blurRad="50800" dist="38100" dir="2700000" algn="tl" rotWithShape="0">
            <a:prstClr val="black">
              <a:alpha val="40000"/>
            </a:prstClr>
          </a:outerShdw>
        </a:effectLst>
      </xdr:spPr>
    </xdr:pic>
    <xdr:clientData/>
  </xdr:twoCellAnchor>
  <xdr:twoCellAnchor>
    <xdr:from>
      <xdr:col>2</xdr:col>
      <xdr:colOff>1019112</xdr:colOff>
      <xdr:row>11</xdr:row>
      <xdr:rowOff>44015</xdr:rowOff>
    </xdr:from>
    <xdr:to>
      <xdr:col>3</xdr:col>
      <xdr:colOff>508435</xdr:colOff>
      <xdr:row>12</xdr:row>
      <xdr:rowOff>101164</xdr:rowOff>
    </xdr:to>
    <xdr:sp macro="" textlink="">
      <xdr:nvSpPr>
        <xdr:cNvPr id="20" name="Retângulo 19">
          <a:hlinkClick xmlns:r="http://schemas.openxmlformats.org/officeDocument/2006/relationships" r:id="rId14"/>
          <a:extLst>
            <a:ext uri="{FF2B5EF4-FFF2-40B4-BE49-F238E27FC236}">
              <a16:creationId xmlns:a16="http://schemas.microsoft.com/office/drawing/2014/main" id="{16FF8CD0-93D5-403D-A39A-927E6E9F5AFC}"/>
            </a:ext>
          </a:extLst>
        </xdr:cNvPr>
        <xdr:cNvSpPr/>
      </xdr:nvSpPr>
      <xdr:spPr>
        <a:xfrm>
          <a:off x="2752662" y="2768165"/>
          <a:ext cx="1432423" cy="247649"/>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200" b="1">
              <a:solidFill>
                <a:sysClr val="windowText" lastClr="000000"/>
              </a:solidFill>
              <a:latin typeface="Century Gothic" panose="020B0502020202020204" pitchFamily="34" charset="0"/>
            </a:rPr>
            <a:t>INSTRUÇÕES</a:t>
          </a:r>
        </a:p>
      </xdr:txBody>
    </xdr:sp>
    <xdr:clientData/>
  </xdr:twoCellAnchor>
  <xdr:twoCellAnchor>
    <xdr:from>
      <xdr:col>10</xdr:col>
      <xdr:colOff>695262</xdr:colOff>
      <xdr:row>11</xdr:row>
      <xdr:rowOff>5915</xdr:rowOff>
    </xdr:from>
    <xdr:to>
      <xdr:col>11</xdr:col>
      <xdr:colOff>1123265</xdr:colOff>
      <xdr:row>12</xdr:row>
      <xdr:rowOff>101164</xdr:rowOff>
    </xdr:to>
    <xdr:sp macro="" textlink="">
      <xdr:nvSpPr>
        <xdr:cNvPr id="21" name="Retângulo 20">
          <a:hlinkClick xmlns:r="http://schemas.openxmlformats.org/officeDocument/2006/relationships" r:id="rId16"/>
          <a:extLst>
            <a:ext uri="{FF2B5EF4-FFF2-40B4-BE49-F238E27FC236}">
              <a16:creationId xmlns:a16="http://schemas.microsoft.com/office/drawing/2014/main" id="{2F76838A-1FE5-44B3-8B66-E90072351BCE}"/>
            </a:ext>
          </a:extLst>
        </xdr:cNvPr>
        <xdr:cNvSpPr/>
      </xdr:nvSpPr>
      <xdr:spPr>
        <a:xfrm>
          <a:off x="8639112" y="2730065"/>
          <a:ext cx="1380503" cy="285749"/>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200" b="1">
              <a:solidFill>
                <a:sysClr val="windowText" lastClr="000000"/>
              </a:solidFill>
              <a:latin typeface="Century Gothic" panose="020B0502020202020204" pitchFamily="34" charset="0"/>
            </a:rPr>
            <a:t>ANALISIS ITEMS</a:t>
          </a:r>
        </a:p>
      </xdr:txBody>
    </xdr:sp>
    <xdr:clientData/>
  </xdr:twoCellAnchor>
  <xdr:twoCellAnchor>
    <xdr:from>
      <xdr:col>8</xdr:col>
      <xdr:colOff>152538</xdr:colOff>
      <xdr:row>15</xdr:row>
      <xdr:rowOff>10583</xdr:rowOff>
    </xdr:from>
    <xdr:to>
      <xdr:col>10</xdr:col>
      <xdr:colOff>25539</xdr:colOff>
      <xdr:row>20</xdr:row>
      <xdr:rowOff>95250</xdr:rowOff>
    </xdr:to>
    <xdr:grpSp>
      <xdr:nvGrpSpPr>
        <xdr:cNvPr id="22" name="Agrupar 21">
          <a:hlinkClick xmlns:r="http://schemas.openxmlformats.org/officeDocument/2006/relationships" r:id="rId17"/>
          <a:extLst>
            <a:ext uri="{FF2B5EF4-FFF2-40B4-BE49-F238E27FC236}">
              <a16:creationId xmlns:a16="http://schemas.microsoft.com/office/drawing/2014/main" id="{20287B33-4E32-4198-8014-1E3C61BE77A7}"/>
            </a:ext>
          </a:extLst>
        </xdr:cNvPr>
        <xdr:cNvGrpSpPr/>
      </xdr:nvGrpSpPr>
      <xdr:grpSpPr>
        <a:xfrm>
          <a:off x="7213738" y="3420533"/>
          <a:ext cx="1155701" cy="1005417"/>
          <a:chOff x="5615420" y="476250"/>
          <a:chExt cx="909205" cy="829829"/>
        </a:xfrm>
      </xdr:grpSpPr>
      <xdr:sp macro="" textlink="">
        <xdr:nvSpPr>
          <xdr:cNvPr id="23" name="Elipse 22">
            <a:extLst>
              <a:ext uri="{FF2B5EF4-FFF2-40B4-BE49-F238E27FC236}">
                <a16:creationId xmlns:a16="http://schemas.microsoft.com/office/drawing/2014/main" id="{57D0A351-7602-96A5-45B9-581282DC56B9}"/>
              </a:ext>
            </a:extLst>
          </xdr:cNvPr>
          <xdr:cNvSpPr/>
        </xdr:nvSpPr>
        <xdr:spPr>
          <a:xfrm>
            <a:off x="5615420" y="476250"/>
            <a:ext cx="909205" cy="829829"/>
          </a:xfrm>
          <a:prstGeom prst="ellipse">
            <a:avLst/>
          </a:prstGeom>
          <a:solidFill>
            <a:schemeClr val="bg1"/>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24" name="Imagem 23">
            <a:extLst>
              <a:ext uri="{FF2B5EF4-FFF2-40B4-BE49-F238E27FC236}">
                <a16:creationId xmlns:a16="http://schemas.microsoft.com/office/drawing/2014/main" id="{04AD2E65-383E-239E-047A-1E282669E6EB}"/>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5715000" y="523876"/>
            <a:ext cx="714375" cy="713042"/>
          </a:xfrm>
          <a:prstGeom prst="rect">
            <a:avLst/>
          </a:prstGeom>
        </xdr:spPr>
      </xdr:pic>
    </xdr:grpSp>
    <xdr:clientData/>
  </xdr:twoCellAnchor>
  <xdr:twoCellAnchor>
    <xdr:from>
      <xdr:col>8</xdr:col>
      <xdr:colOff>65008</xdr:colOff>
      <xdr:row>20</xdr:row>
      <xdr:rowOff>143498</xdr:rowOff>
    </xdr:from>
    <xdr:to>
      <xdr:col>10</xdr:col>
      <xdr:colOff>113069</xdr:colOff>
      <xdr:row>22</xdr:row>
      <xdr:rowOff>86348</xdr:rowOff>
    </xdr:to>
    <xdr:sp macro="" textlink="">
      <xdr:nvSpPr>
        <xdr:cNvPr id="25" name="Retângulo 24">
          <a:hlinkClick xmlns:r="http://schemas.openxmlformats.org/officeDocument/2006/relationships" r:id="rId17"/>
          <a:extLst>
            <a:ext uri="{FF2B5EF4-FFF2-40B4-BE49-F238E27FC236}">
              <a16:creationId xmlns:a16="http://schemas.microsoft.com/office/drawing/2014/main" id="{FC3ABB4E-C3EE-4275-A4D0-E1A4DA2E7E74}"/>
            </a:ext>
          </a:extLst>
        </xdr:cNvPr>
        <xdr:cNvSpPr/>
      </xdr:nvSpPr>
      <xdr:spPr>
        <a:xfrm>
          <a:off x="6789658" y="4582148"/>
          <a:ext cx="1267261" cy="323850"/>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200" b="1">
              <a:solidFill>
                <a:sysClr val="windowText" lastClr="000000"/>
              </a:solidFill>
              <a:latin typeface="Century Gothic" panose="020B0502020202020204" pitchFamily="34" charset="0"/>
            </a:rPr>
            <a:t>Mercado</a:t>
          </a:r>
        </a:p>
      </xdr:txBody>
    </xdr:sp>
    <xdr:clientData/>
  </xdr:twoCellAnchor>
  <xdr:twoCellAnchor>
    <xdr:from>
      <xdr:col>10</xdr:col>
      <xdr:colOff>537521</xdr:colOff>
      <xdr:row>15</xdr:row>
      <xdr:rowOff>10583</xdr:rowOff>
    </xdr:from>
    <xdr:to>
      <xdr:col>11</xdr:col>
      <xdr:colOff>675105</xdr:colOff>
      <xdr:row>20</xdr:row>
      <xdr:rowOff>67733</xdr:rowOff>
    </xdr:to>
    <xdr:grpSp>
      <xdr:nvGrpSpPr>
        <xdr:cNvPr id="26" name="Agrupar 25">
          <a:hlinkClick xmlns:r="http://schemas.openxmlformats.org/officeDocument/2006/relationships" r:id="rId19"/>
          <a:extLst>
            <a:ext uri="{FF2B5EF4-FFF2-40B4-BE49-F238E27FC236}">
              <a16:creationId xmlns:a16="http://schemas.microsoft.com/office/drawing/2014/main" id="{ACFB0031-4445-49A5-9AB0-90FEF7AB777C}"/>
            </a:ext>
          </a:extLst>
        </xdr:cNvPr>
        <xdr:cNvGrpSpPr/>
      </xdr:nvGrpSpPr>
      <xdr:grpSpPr>
        <a:xfrm>
          <a:off x="8881421" y="3420533"/>
          <a:ext cx="1255184" cy="977900"/>
          <a:chOff x="5155045" y="476250"/>
          <a:chExt cx="909205" cy="829829"/>
        </a:xfrm>
      </xdr:grpSpPr>
      <xdr:sp macro="" textlink="">
        <xdr:nvSpPr>
          <xdr:cNvPr id="27" name="Elipse 26">
            <a:extLst>
              <a:ext uri="{FF2B5EF4-FFF2-40B4-BE49-F238E27FC236}">
                <a16:creationId xmlns:a16="http://schemas.microsoft.com/office/drawing/2014/main" id="{0FCDE726-E1F5-AF4E-33CA-52D46AC7C92A}"/>
              </a:ext>
            </a:extLst>
          </xdr:cNvPr>
          <xdr:cNvSpPr/>
        </xdr:nvSpPr>
        <xdr:spPr>
          <a:xfrm>
            <a:off x="5155045" y="476250"/>
            <a:ext cx="909205" cy="829829"/>
          </a:xfrm>
          <a:prstGeom prst="ellipse">
            <a:avLst/>
          </a:prstGeom>
          <a:solidFill>
            <a:schemeClr val="bg1"/>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28" name="Imagem 27">
            <a:extLst>
              <a:ext uri="{FF2B5EF4-FFF2-40B4-BE49-F238E27FC236}">
                <a16:creationId xmlns:a16="http://schemas.microsoft.com/office/drawing/2014/main" id="{E721F70F-FF40-CED8-B816-20AD60123E80}"/>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5207001" y="476250"/>
            <a:ext cx="779328" cy="777875"/>
          </a:xfrm>
          <a:prstGeom prst="rect">
            <a:avLst/>
          </a:prstGeom>
        </xdr:spPr>
      </xdr:pic>
    </xdr:grpSp>
    <xdr:clientData/>
  </xdr:twoCellAnchor>
  <xdr:twoCellAnchor>
    <xdr:from>
      <xdr:col>10</xdr:col>
      <xdr:colOff>409964</xdr:colOff>
      <xdr:row>20</xdr:row>
      <xdr:rowOff>143498</xdr:rowOff>
    </xdr:from>
    <xdr:to>
      <xdr:col>11</xdr:col>
      <xdr:colOff>802663</xdr:colOff>
      <xdr:row>22</xdr:row>
      <xdr:rowOff>86348</xdr:rowOff>
    </xdr:to>
    <xdr:sp macro="" textlink="">
      <xdr:nvSpPr>
        <xdr:cNvPr id="29" name="Retângulo 28">
          <a:hlinkClick xmlns:r="http://schemas.openxmlformats.org/officeDocument/2006/relationships" r:id="rId19"/>
          <a:extLst>
            <a:ext uri="{FF2B5EF4-FFF2-40B4-BE49-F238E27FC236}">
              <a16:creationId xmlns:a16="http://schemas.microsoft.com/office/drawing/2014/main" id="{413D2442-7C1A-4E2D-8669-BC76ECB60073}"/>
            </a:ext>
          </a:extLst>
        </xdr:cNvPr>
        <xdr:cNvSpPr/>
      </xdr:nvSpPr>
      <xdr:spPr>
        <a:xfrm>
          <a:off x="8353814" y="4582148"/>
          <a:ext cx="1345199" cy="323850"/>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200" b="1">
              <a:solidFill>
                <a:sysClr val="windowText" lastClr="000000"/>
              </a:solidFill>
              <a:latin typeface="Century Gothic" panose="020B0502020202020204" pitchFamily="34" charset="0"/>
            </a:rPr>
            <a:t>Manutenção</a:t>
          </a:r>
        </a:p>
      </xdr:txBody>
    </xdr:sp>
    <xdr:clientData/>
  </xdr:twoCellAnchor>
  <xdr:twoCellAnchor>
    <xdr:from>
      <xdr:col>11</xdr:col>
      <xdr:colOff>1187090</xdr:colOff>
      <xdr:row>15</xdr:row>
      <xdr:rowOff>10583</xdr:rowOff>
    </xdr:from>
    <xdr:to>
      <xdr:col>13</xdr:col>
      <xdr:colOff>414507</xdr:colOff>
      <xdr:row>20</xdr:row>
      <xdr:rowOff>95250</xdr:rowOff>
    </xdr:to>
    <xdr:grpSp>
      <xdr:nvGrpSpPr>
        <xdr:cNvPr id="30" name="Agrupar 29">
          <a:hlinkClick xmlns:r="http://schemas.openxmlformats.org/officeDocument/2006/relationships" r:id="rId21"/>
          <a:extLst>
            <a:ext uri="{FF2B5EF4-FFF2-40B4-BE49-F238E27FC236}">
              <a16:creationId xmlns:a16="http://schemas.microsoft.com/office/drawing/2014/main" id="{E5BF72D0-71B1-4E2F-89BA-8ADA29F3CAEC}"/>
            </a:ext>
          </a:extLst>
        </xdr:cNvPr>
        <xdr:cNvGrpSpPr/>
      </xdr:nvGrpSpPr>
      <xdr:grpSpPr>
        <a:xfrm>
          <a:off x="10648590" y="3420533"/>
          <a:ext cx="1183217" cy="1005417"/>
          <a:chOff x="5155045" y="476250"/>
          <a:chExt cx="909205" cy="829829"/>
        </a:xfrm>
      </xdr:grpSpPr>
      <xdr:sp macro="" textlink="">
        <xdr:nvSpPr>
          <xdr:cNvPr id="31" name="Elipse 30">
            <a:extLst>
              <a:ext uri="{FF2B5EF4-FFF2-40B4-BE49-F238E27FC236}">
                <a16:creationId xmlns:a16="http://schemas.microsoft.com/office/drawing/2014/main" id="{67B5EF06-CEB6-B01E-4810-F0414E7153DA}"/>
              </a:ext>
            </a:extLst>
          </xdr:cNvPr>
          <xdr:cNvSpPr/>
        </xdr:nvSpPr>
        <xdr:spPr>
          <a:xfrm>
            <a:off x="5155045" y="476250"/>
            <a:ext cx="909205" cy="829829"/>
          </a:xfrm>
          <a:prstGeom prst="ellipse">
            <a:avLst/>
          </a:prstGeom>
          <a:solidFill>
            <a:schemeClr val="bg1"/>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32" name="Imagem 31">
            <a:extLst>
              <a:ext uri="{FF2B5EF4-FFF2-40B4-BE49-F238E27FC236}">
                <a16:creationId xmlns:a16="http://schemas.microsoft.com/office/drawing/2014/main" id="{94258140-5B11-D6DC-15DC-B1872313087E}"/>
              </a:ext>
            </a:extLst>
          </xdr:cNvPr>
          <xdr:cNvPicPr>
            <a:picLocks noChangeAspect="1"/>
          </xdr:cNvPicPr>
        </xdr:nvPicPr>
        <xdr:blipFill rotWithShape="1">
          <a:blip xmlns:r="http://schemas.openxmlformats.org/officeDocument/2006/relationships" r:embed="rId22" cstate="email">
            <a:extLst>
              <a:ext uri="{28A0092B-C50C-407E-A947-70E740481C1C}">
                <a14:useLocalDpi xmlns:a14="http://schemas.microsoft.com/office/drawing/2010/main"/>
              </a:ext>
            </a:extLst>
          </a:blip>
          <a:srcRect/>
          <a:stretch/>
        </xdr:blipFill>
        <xdr:spPr>
          <a:xfrm>
            <a:off x="5270500" y="571500"/>
            <a:ext cx="677995" cy="650875"/>
          </a:xfrm>
          <a:prstGeom prst="rect">
            <a:avLst/>
          </a:prstGeom>
        </xdr:spPr>
      </xdr:pic>
    </xdr:grpSp>
    <xdr:clientData/>
  </xdr:twoCellAnchor>
  <xdr:twoCellAnchor>
    <xdr:from>
      <xdr:col>11</xdr:col>
      <xdr:colOff>1099560</xdr:colOff>
      <xdr:row>20</xdr:row>
      <xdr:rowOff>143498</xdr:rowOff>
    </xdr:from>
    <xdr:to>
      <xdr:col>13</xdr:col>
      <xdr:colOff>502037</xdr:colOff>
      <xdr:row>22</xdr:row>
      <xdr:rowOff>86348</xdr:rowOff>
    </xdr:to>
    <xdr:sp macro="" textlink="">
      <xdr:nvSpPr>
        <xdr:cNvPr id="33" name="Retângulo 32">
          <a:hlinkClick xmlns:r="http://schemas.openxmlformats.org/officeDocument/2006/relationships" r:id="rId21"/>
          <a:extLst>
            <a:ext uri="{FF2B5EF4-FFF2-40B4-BE49-F238E27FC236}">
              <a16:creationId xmlns:a16="http://schemas.microsoft.com/office/drawing/2014/main" id="{6D888D18-6BF8-4AEF-91AC-895B3A26F6BF}"/>
            </a:ext>
          </a:extLst>
        </xdr:cNvPr>
        <xdr:cNvSpPr/>
      </xdr:nvSpPr>
      <xdr:spPr>
        <a:xfrm>
          <a:off x="9995910" y="4582148"/>
          <a:ext cx="1269377" cy="323850"/>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200" b="1">
              <a:solidFill>
                <a:sysClr val="windowText" lastClr="000000"/>
              </a:solidFill>
              <a:latin typeface="Century Gothic" panose="020B0502020202020204" pitchFamily="34" charset="0"/>
            </a:rPr>
            <a:t>Descarte</a:t>
          </a:r>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386197</xdr:colOff>
      <xdr:row>0</xdr:row>
      <xdr:rowOff>85725</xdr:rowOff>
    </xdr:from>
    <xdr:to>
      <xdr:col>1</xdr:col>
      <xdr:colOff>538596</xdr:colOff>
      <xdr:row>1</xdr:row>
      <xdr:rowOff>400050</xdr:rowOff>
    </xdr:to>
    <xdr:pic>
      <xdr:nvPicPr>
        <xdr:cNvPr id="2" name="Imagem 9">
          <a:extLst>
            <a:ext uri="{FF2B5EF4-FFF2-40B4-BE49-F238E27FC236}">
              <a16:creationId xmlns:a16="http://schemas.microsoft.com/office/drawing/2014/main" id="{70FBB057-4E4D-4012-A9AD-F5895BAF8597}"/>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386197" y="85725"/>
          <a:ext cx="761999" cy="866775"/>
        </a:xfrm>
        <a:prstGeom prst="rect">
          <a:avLst/>
        </a:prstGeom>
      </xdr:spPr>
    </xdr:pic>
    <xdr:clientData/>
  </xdr:twoCellAnchor>
  <xdr:twoCellAnchor>
    <xdr:from>
      <xdr:col>5</xdr:col>
      <xdr:colOff>11811000</xdr:colOff>
      <xdr:row>0</xdr:row>
      <xdr:rowOff>66387</xdr:rowOff>
    </xdr:from>
    <xdr:to>
      <xdr:col>7</xdr:col>
      <xdr:colOff>0</xdr:colOff>
      <xdr:row>1</xdr:row>
      <xdr:rowOff>381000</xdr:rowOff>
    </xdr:to>
    <xdr:grpSp>
      <xdr:nvGrpSpPr>
        <xdr:cNvPr id="3" name="Agrupar 2">
          <a:extLst>
            <a:ext uri="{FF2B5EF4-FFF2-40B4-BE49-F238E27FC236}">
              <a16:creationId xmlns:a16="http://schemas.microsoft.com/office/drawing/2014/main" id="{FD8CB4AD-D629-4338-B2B8-FF8ECB8C3771}"/>
            </a:ext>
          </a:extLst>
        </xdr:cNvPr>
        <xdr:cNvGrpSpPr/>
      </xdr:nvGrpSpPr>
      <xdr:grpSpPr>
        <a:xfrm>
          <a:off x="21417643" y="66387"/>
          <a:ext cx="1614714" cy="877042"/>
          <a:chOff x="21197455" y="95624"/>
          <a:chExt cx="1145098" cy="1203240"/>
        </a:xfrm>
      </xdr:grpSpPr>
      <xdr:pic>
        <xdr:nvPicPr>
          <xdr:cNvPr id="4" name="Gráfico 7" descr="Início com preenchimento sólido">
            <a:hlinkClick xmlns:r="http://schemas.openxmlformats.org/officeDocument/2006/relationships" r:id="rId2"/>
            <a:extLst>
              <a:ext uri="{FF2B5EF4-FFF2-40B4-BE49-F238E27FC236}">
                <a16:creationId xmlns:a16="http://schemas.microsoft.com/office/drawing/2014/main" id="{3789C919-48A2-6104-4B0B-76CCB50670B9}"/>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21332579" y="95624"/>
            <a:ext cx="900752" cy="943467"/>
          </a:xfrm>
          <a:prstGeom prst="rect">
            <a:avLst/>
          </a:prstGeom>
        </xdr:spPr>
      </xdr:pic>
      <xdr:sp macro="" textlink="">
        <xdr:nvSpPr>
          <xdr:cNvPr id="5" name="TextBox 18">
            <a:extLst>
              <a:ext uri="{FF2B5EF4-FFF2-40B4-BE49-F238E27FC236}">
                <a16:creationId xmlns:a16="http://schemas.microsoft.com/office/drawing/2014/main" id="{01F65247-A20E-8F74-6B65-814B2AC44A07}"/>
              </a:ext>
            </a:extLst>
          </xdr:cNvPr>
          <xdr:cNvSpPr txBox="1"/>
        </xdr:nvSpPr>
        <xdr:spPr>
          <a:xfrm>
            <a:off x="21197455" y="923546"/>
            <a:ext cx="1145098" cy="37531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600">
                <a:solidFill>
                  <a:schemeClr val="tx1">
                    <a:lumMod val="75000"/>
                    <a:lumOff val="25000"/>
                  </a:schemeClr>
                </a:solidFill>
                <a:latin typeface="Century Gothic" panose="020B0502020202020204" pitchFamily="34" charset="0"/>
              </a:rPr>
              <a:t>Inicio</a:t>
            </a:r>
          </a:p>
        </xdr:txBody>
      </xdr:sp>
    </xdr:grpSp>
    <xdr:clientData/>
  </xdr:twoCellAnchor>
  <xdr:twoCellAnchor>
    <xdr:from>
      <xdr:col>3</xdr:col>
      <xdr:colOff>710047</xdr:colOff>
      <xdr:row>0</xdr:row>
      <xdr:rowOff>285750</xdr:rowOff>
    </xdr:from>
    <xdr:to>
      <xdr:col>3</xdr:col>
      <xdr:colOff>1689966</xdr:colOff>
      <xdr:row>2</xdr:row>
      <xdr:rowOff>159616</xdr:rowOff>
    </xdr:to>
    <xdr:grpSp>
      <xdr:nvGrpSpPr>
        <xdr:cNvPr id="11" name="Agrupar 10">
          <a:extLst>
            <a:ext uri="{FF2B5EF4-FFF2-40B4-BE49-F238E27FC236}">
              <a16:creationId xmlns:a16="http://schemas.microsoft.com/office/drawing/2014/main" id="{57BBC4C5-92B1-B9C3-C09D-F6C8E46592C8}"/>
            </a:ext>
          </a:extLst>
        </xdr:cNvPr>
        <xdr:cNvGrpSpPr/>
      </xdr:nvGrpSpPr>
      <xdr:grpSpPr>
        <a:xfrm>
          <a:off x="4456547" y="285750"/>
          <a:ext cx="979919" cy="917080"/>
          <a:chOff x="4104409" y="432954"/>
          <a:chExt cx="1098263" cy="983674"/>
        </a:xfrm>
      </xdr:grpSpPr>
      <xdr:sp macro="" textlink="">
        <xdr:nvSpPr>
          <xdr:cNvPr id="7" name="Elipse 6">
            <a:extLst>
              <a:ext uri="{FF2B5EF4-FFF2-40B4-BE49-F238E27FC236}">
                <a16:creationId xmlns:a16="http://schemas.microsoft.com/office/drawing/2014/main" id="{9F0A00F3-6A03-7DFB-9E53-085DB2161A2E}"/>
              </a:ext>
            </a:extLst>
          </xdr:cNvPr>
          <xdr:cNvSpPr/>
        </xdr:nvSpPr>
        <xdr:spPr>
          <a:xfrm>
            <a:off x="4104409" y="432954"/>
            <a:ext cx="1098263" cy="962602"/>
          </a:xfrm>
          <a:prstGeom prst="ellipse">
            <a:avLst/>
          </a:prstGeom>
          <a:solidFill>
            <a:schemeClr val="bg1"/>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0" name="Gráfico 9" descr="Livro aberto estrutura de tópicos">
            <a:extLst>
              <a:ext uri="{FF2B5EF4-FFF2-40B4-BE49-F238E27FC236}">
                <a16:creationId xmlns:a16="http://schemas.microsoft.com/office/drawing/2014/main" id="{3B1EA18E-5245-D54F-75A8-D3A50AEDAD6A}"/>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 uri="{96DAC541-7B7A-43D3-8B79-37D633B846F1}">
                <asvg:svgBlip xmlns:asvg="http://schemas.microsoft.com/office/drawing/2016/SVG/main" r:embed="rId6"/>
              </a:ext>
            </a:extLst>
          </a:blip>
          <a:stretch>
            <a:fillRect/>
          </a:stretch>
        </xdr:blipFill>
        <xdr:spPr>
          <a:xfrm>
            <a:off x="4191000" y="502228"/>
            <a:ext cx="914400" cy="914400"/>
          </a:xfrm>
          <a:prstGeom prst="rect">
            <a:avLst/>
          </a:prstGeom>
        </xdr:spPr>
      </xdr:pic>
    </xdr:grpSp>
    <xdr:clientData/>
  </xdr:twoCellAnchor>
  <xdr:twoCellAnchor>
    <xdr:from>
      <xdr:col>5</xdr:col>
      <xdr:colOff>138546</xdr:colOff>
      <xdr:row>27</xdr:row>
      <xdr:rowOff>103909</xdr:rowOff>
    </xdr:from>
    <xdr:to>
      <xdr:col>5</xdr:col>
      <xdr:colOff>4364182</xdr:colOff>
      <xdr:row>28</xdr:row>
      <xdr:rowOff>0</xdr:rowOff>
    </xdr:to>
    <xdr:sp macro="" textlink="">
      <xdr:nvSpPr>
        <xdr:cNvPr id="9" name="Retângulo 8">
          <a:hlinkClick xmlns:r="http://schemas.openxmlformats.org/officeDocument/2006/relationships" r:id="rId7"/>
          <a:extLst>
            <a:ext uri="{FF2B5EF4-FFF2-40B4-BE49-F238E27FC236}">
              <a16:creationId xmlns:a16="http://schemas.microsoft.com/office/drawing/2014/main" id="{0088E77D-F2C7-4D5E-B8CF-A7395B8087B3}"/>
            </a:ext>
          </a:extLst>
        </xdr:cNvPr>
        <xdr:cNvSpPr/>
      </xdr:nvSpPr>
      <xdr:spPr>
        <a:xfrm>
          <a:off x="9265228" y="11759045"/>
          <a:ext cx="4225636" cy="467591"/>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pt-BR" sz="2400">
              <a:solidFill>
                <a:sysClr val="windowText" lastClr="000000"/>
              </a:solidFill>
              <a:latin typeface="Century Gothic" panose="020B0502020202020204" pitchFamily="34" charset="0"/>
            </a:rPr>
            <a:t>EXEMPLO</a:t>
          </a:r>
          <a:r>
            <a:rPr lang="pt-BR" sz="2400" baseline="0">
              <a:solidFill>
                <a:sysClr val="windowText" lastClr="000000"/>
              </a:solidFill>
              <a:latin typeface="Century Gothic" panose="020B0502020202020204" pitchFamily="34" charset="0"/>
            </a:rPr>
            <a:t> ITEM</a:t>
          </a:r>
          <a:endParaRPr lang="pt-BR" sz="2400">
            <a:solidFill>
              <a:sysClr val="windowText" lastClr="000000"/>
            </a:solidFill>
            <a:latin typeface="Century Gothic" panose="020B0502020202020204" pitchFamily="34" charset="0"/>
          </a:endParaRPr>
        </a:p>
      </xdr:txBody>
    </xdr:sp>
    <xdr:clientData/>
  </xdr:twoCellAnchor>
  <xdr:twoCellAnchor>
    <xdr:from>
      <xdr:col>5</xdr:col>
      <xdr:colOff>9940636</xdr:colOff>
      <xdr:row>0</xdr:row>
      <xdr:rowOff>242454</xdr:rowOff>
    </xdr:from>
    <xdr:to>
      <xdr:col>5</xdr:col>
      <xdr:colOff>11718347</xdr:colOff>
      <xdr:row>1</xdr:row>
      <xdr:rowOff>346364</xdr:rowOff>
    </xdr:to>
    <xdr:sp macro="" textlink="">
      <xdr:nvSpPr>
        <xdr:cNvPr id="12" name="Retângulo 11">
          <a:hlinkClick xmlns:r="http://schemas.openxmlformats.org/officeDocument/2006/relationships" r:id="rId8"/>
          <a:extLst>
            <a:ext uri="{FF2B5EF4-FFF2-40B4-BE49-F238E27FC236}">
              <a16:creationId xmlns:a16="http://schemas.microsoft.com/office/drawing/2014/main" id="{B6C4D97C-4C59-429E-AD14-000729BACF8F}"/>
            </a:ext>
          </a:extLst>
        </xdr:cNvPr>
        <xdr:cNvSpPr/>
      </xdr:nvSpPr>
      <xdr:spPr>
        <a:xfrm>
          <a:off x="19067318" y="242454"/>
          <a:ext cx="1777711" cy="658092"/>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800">
              <a:solidFill>
                <a:sysClr val="windowText" lastClr="000000"/>
              </a:solidFill>
              <a:latin typeface="Century Gothic" panose="020B0502020202020204" pitchFamily="34" charset="0"/>
            </a:rPr>
            <a:t>RESUMO</a:t>
          </a:r>
          <a:r>
            <a:rPr lang="pt-BR" sz="1800" baseline="0">
              <a:solidFill>
                <a:sysClr val="windowText" lastClr="000000"/>
              </a:solidFill>
              <a:latin typeface="Century Gothic" panose="020B0502020202020204" pitchFamily="34" charset="0"/>
            </a:rPr>
            <a:t> DOS ITENS</a:t>
          </a:r>
          <a:endParaRPr lang="pt-BR" sz="1800">
            <a:solidFill>
              <a:sysClr val="windowText" lastClr="000000"/>
            </a:solidFill>
            <a:latin typeface="Century Gothic" panose="020B0502020202020204" pitchFamily="34" charset="0"/>
          </a:endParaRPr>
        </a:p>
      </xdr:txBody>
    </xdr:sp>
    <xdr:clientData/>
  </xdr:twoCellAnchor>
  <xdr:twoCellAnchor editAs="oneCell">
    <xdr:from>
      <xdr:col>2</xdr:col>
      <xdr:colOff>207817</xdr:colOff>
      <xdr:row>5</xdr:row>
      <xdr:rowOff>155865</xdr:rowOff>
    </xdr:from>
    <xdr:to>
      <xdr:col>2</xdr:col>
      <xdr:colOff>2130135</xdr:colOff>
      <xdr:row>7</xdr:row>
      <xdr:rowOff>376228</xdr:rowOff>
    </xdr:to>
    <xdr:pic>
      <xdr:nvPicPr>
        <xdr:cNvPr id="6" name="Picture 5">
          <a:extLst>
            <a:ext uri="{FF2B5EF4-FFF2-40B4-BE49-F238E27FC236}">
              <a16:creationId xmlns:a16="http://schemas.microsoft.com/office/drawing/2014/main" id="{ABEC4F19-4484-0597-CA93-94531FD5D762}"/>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1420090" y="1905001"/>
          <a:ext cx="1922318" cy="843818"/>
        </a:xfrm>
        <a:prstGeom prst="rect">
          <a:avLst/>
        </a:prstGeom>
      </xdr:spPr>
    </xdr:pic>
    <xdr:clientData/>
  </xdr:twoCellAnchor>
  <xdr:twoCellAnchor editAs="oneCell">
    <xdr:from>
      <xdr:col>2</xdr:col>
      <xdr:colOff>554183</xdr:colOff>
      <xdr:row>11</xdr:row>
      <xdr:rowOff>190498</xdr:rowOff>
    </xdr:from>
    <xdr:to>
      <xdr:col>3</xdr:col>
      <xdr:colOff>2234047</xdr:colOff>
      <xdr:row>14</xdr:row>
      <xdr:rowOff>231506</xdr:rowOff>
    </xdr:to>
    <xdr:pic>
      <xdr:nvPicPr>
        <xdr:cNvPr id="8" name="Picture 7">
          <a:extLst>
            <a:ext uri="{FF2B5EF4-FFF2-40B4-BE49-F238E27FC236}">
              <a16:creationId xmlns:a16="http://schemas.microsoft.com/office/drawing/2014/main" id="{C72CA9EC-062F-7E34-C25B-D9D7757C8024}"/>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1766456" y="4190998"/>
          <a:ext cx="4017818" cy="1582326"/>
        </a:xfrm>
        <a:prstGeom prst="rect">
          <a:avLst/>
        </a:prstGeom>
      </xdr:spPr>
    </xdr:pic>
    <xdr:clientData/>
  </xdr:twoCellAnchor>
  <xdr:twoCellAnchor editAs="oneCell">
    <xdr:from>
      <xdr:col>2</xdr:col>
      <xdr:colOff>363682</xdr:colOff>
      <xdr:row>23</xdr:row>
      <xdr:rowOff>255638</xdr:rowOff>
    </xdr:from>
    <xdr:to>
      <xdr:col>3</xdr:col>
      <xdr:colOff>2449315</xdr:colOff>
      <xdr:row>25</xdr:row>
      <xdr:rowOff>294408</xdr:rowOff>
    </xdr:to>
    <xdr:pic>
      <xdr:nvPicPr>
        <xdr:cNvPr id="17" name="Picture 16">
          <a:extLst>
            <a:ext uri="{FF2B5EF4-FFF2-40B4-BE49-F238E27FC236}">
              <a16:creationId xmlns:a16="http://schemas.microsoft.com/office/drawing/2014/main" id="{3F0183E3-BDDA-A609-AE29-BABAFDE5044A}"/>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1575955" y="9070593"/>
          <a:ext cx="4423587" cy="1199088"/>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2</xdr:col>
      <xdr:colOff>95250</xdr:colOff>
      <xdr:row>1</xdr:row>
      <xdr:rowOff>54428</xdr:rowOff>
    </xdr:from>
    <xdr:to>
      <xdr:col>2</xdr:col>
      <xdr:colOff>1041942</xdr:colOff>
      <xdr:row>3</xdr:row>
      <xdr:rowOff>242582</xdr:rowOff>
    </xdr:to>
    <xdr:pic>
      <xdr:nvPicPr>
        <xdr:cNvPr id="2" name="Imagem 1">
          <a:extLst>
            <a:ext uri="{FF2B5EF4-FFF2-40B4-BE49-F238E27FC236}">
              <a16:creationId xmlns:a16="http://schemas.microsoft.com/office/drawing/2014/main" id="{47F35766-6703-479A-8F07-5232A355B7AA}"/>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495300" y="197303"/>
          <a:ext cx="946692" cy="988254"/>
        </a:xfrm>
        <a:prstGeom prst="rect">
          <a:avLst/>
        </a:prstGeom>
      </xdr:spPr>
    </xdr:pic>
    <xdr:clientData/>
  </xdr:twoCellAnchor>
  <xdr:oneCellAnchor>
    <xdr:from>
      <xdr:col>17</xdr:col>
      <xdr:colOff>949347</xdr:colOff>
      <xdr:row>0</xdr:row>
      <xdr:rowOff>56904</xdr:rowOff>
    </xdr:from>
    <xdr:ext cx="646896" cy="677573"/>
    <xdr:pic>
      <xdr:nvPicPr>
        <xdr:cNvPr id="3" name="Gráfico 2" descr="Início com preenchimento sólido">
          <a:hlinkClick xmlns:r="http://schemas.openxmlformats.org/officeDocument/2006/relationships" r:id="rId2"/>
          <a:extLst>
            <a:ext uri="{FF2B5EF4-FFF2-40B4-BE49-F238E27FC236}">
              <a16:creationId xmlns:a16="http://schemas.microsoft.com/office/drawing/2014/main" id="{BBC91251-7FA5-440A-954C-71A1146ED515}"/>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046597" y="56904"/>
          <a:ext cx="646896" cy="677573"/>
        </a:xfrm>
        <a:prstGeom prst="rect">
          <a:avLst/>
        </a:prstGeom>
      </xdr:spPr>
    </xdr:pic>
    <xdr:clientData/>
  </xdr:oneCellAnchor>
  <xdr:oneCellAnchor>
    <xdr:from>
      <xdr:col>10</xdr:col>
      <xdr:colOff>152433</xdr:colOff>
      <xdr:row>26</xdr:row>
      <xdr:rowOff>144853</xdr:rowOff>
    </xdr:from>
    <xdr:ext cx="981901" cy="1261613"/>
    <xdr:pic>
      <xdr:nvPicPr>
        <xdr:cNvPr id="4" name="Imagen 12">
          <a:extLst>
            <a:ext uri="{FF2B5EF4-FFF2-40B4-BE49-F238E27FC236}">
              <a16:creationId xmlns:a16="http://schemas.microsoft.com/office/drawing/2014/main" id="{750AD9B6-A7B8-4682-9B97-832DF4EA5A69}"/>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flipH="1">
          <a:off x="5514086" y="11129329"/>
          <a:ext cx="981901" cy="1261613"/>
        </a:xfrm>
        <a:prstGeom prst="rect">
          <a:avLst/>
        </a:prstGeom>
      </xdr:spPr>
    </xdr:pic>
    <xdr:clientData/>
  </xdr:oneCellAnchor>
  <xdr:oneCellAnchor>
    <xdr:from>
      <xdr:col>10</xdr:col>
      <xdr:colOff>1258307</xdr:colOff>
      <xdr:row>26</xdr:row>
      <xdr:rowOff>151264</xdr:rowOff>
    </xdr:from>
    <xdr:ext cx="1023822" cy="1297332"/>
    <xdr:pic>
      <xdr:nvPicPr>
        <xdr:cNvPr id="5" name="Imagen 13">
          <a:extLst>
            <a:ext uri="{FF2B5EF4-FFF2-40B4-BE49-F238E27FC236}">
              <a16:creationId xmlns:a16="http://schemas.microsoft.com/office/drawing/2014/main" id="{9585CF2D-5134-4F7B-BF32-9461C0FDFE35}"/>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flipH="1">
          <a:off x="6619960" y="11135740"/>
          <a:ext cx="1023822" cy="1297332"/>
        </a:xfrm>
        <a:prstGeom prst="rect">
          <a:avLst/>
        </a:prstGeom>
      </xdr:spPr>
    </xdr:pic>
    <xdr:clientData/>
  </xdr:oneCellAnchor>
  <xdr:oneCellAnchor>
    <xdr:from>
      <xdr:col>10</xdr:col>
      <xdr:colOff>144391</xdr:colOff>
      <xdr:row>33</xdr:row>
      <xdr:rowOff>172397</xdr:rowOff>
    </xdr:from>
    <xdr:ext cx="820183" cy="1054849"/>
    <xdr:pic>
      <xdr:nvPicPr>
        <xdr:cNvPr id="6" name="Imagen 14">
          <a:extLst>
            <a:ext uri="{FF2B5EF4-FFF2-40B4-BE49-F238E27FC236}">
              <a16:creationId xmlns:a16="http://schemas.microsoft.com/office/drawing/2014/main" id="{4E452525-4ED0-46F8-952C-10FEDF7B50DA}"/>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flipH="1">
          <a:off x="5506044" y="15181953"/>
          <a:ext cx="820183" cy="1054849"/>
        </a:xfrm>
        <a:prstGeom prst="rect">
          <a:avLst/>
        </a:prstGeom>
      </xdr:spPr>
    </xdr:pic>
    <xdr:clientData/>
  </xdr:oneCellAnchor>
  <xdr:oneCellAnchor>
    <xdr:from>
      <xdr:col>19</xdr:col>
      <xdr:colOff>152433</xdr:colOff>
      <xdr:row>26</xdr:row>
      <xdr:rowOff>144853</xdr:rowOff>
    </xdr:from>
    <xdr:ext cx="981901" cy="1261613"/>
    <xdr:pic>
      <xdr:nvPicPr>
        <xdr:cNvPr id="7" name="Imagen 12">
          <a:extLst>
            <a:ext uri="{FF2B5EF4-FFF2-40B4-BE49-F238E27FC236}">
              <a16:creationId xmlns:a16="http://schemas.microsoft.com/office/drawing/2014/main" id="{A81C1822-C7F0-4479-9E7C-2DA58E47C2B6}"/>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flipH="1">
          <a:off x="19340699" y="11129329"/>
          <a:ext cx="981901" cy="1261613"/>
        </a:xfrm>
        <a:prstGeom prst="rect">
          <a:avLst/>
        </a:prstGeom>
      </xdr:spPr>
    </xdr:pic>
    <xdr:clientData/>
  </xdr:oneCellAnchor>
  <xdr:oneCellAnchor>
    <xdr:from>
      <xdr:col>19</xdr:col>
      <xdr:colOff>1248384</xdr:colOff>
      <xdr:row>26</xdr:row>
      <xdr:rowOff>71887</xdr:rowOff>
    </xdr:from>
    <xdr:ext cx="1109096" cy="1405387"/>
    <xdr:pic>
      <xdr:nvPicPr>
        <xdr:cNvPr id="8" name="Imagen 13">
          <a:extLst>
            <a:ext uri="{FF2B5EF4-FFF2-40B4-BE49-F238E27FC236}">
              <a16:creationId xmlns:a16="http://schemas.microsoft.com/office/drawing/2014/main" id="{4B86A85B-6AA1-4A8E-A380-944C7D90A030}"/>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flipH="1">
          <a:off x="20436650" y="11056363"/>
          <a:ext cx="1109096" cy="1405387"/>
        </a:xfrm>
        <a:prstGeom prst="rect">
          <a:avLst/>
        </a:prstGeom>
      </xdr:spPr>
    </xdr:pic>
    <xdr:clientData/>
  </xdr:oneCellAnchor>
  <xdr:oneCellAnchor>
    <xdr:from>
      <xdr:col>19</xdr:col>
      <xdr:colOff>152400</xdr:colOff>
      <xdr:row>35</xdr:row>
      <xdr:rowOff>53226</xdr:rowOff>
    </xdr:from>
    <xdr:ext cx="1143580" cy="1470774"/>
    <xdr:pic>
      <xdr:nvPicPr>
        <xdr:cNvPr id="9" name="Imagen 14">
          <a:extLst>
            <a:ext uri="{FF2B5EF4-FFF2-40B4-BE49-F238E27FC236}">
              <a16:creationId xmlns:a16="http://schemas.microsoft.com/office/drawing/2014/main" id="{0D61AFD5-EC24-439A-BC92-AF541C38A77D}"/>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flipH="1">
          <a:off x="19340666" y="15523670"/>
          <a:ext cx="1143580" cy="1470774"/>
        </a:xfrm>
        <a:prstGeom prst="rect">
          <a:avLst/>
        </a:prstGeom>
      </xdr:spPr>
    </xdr:pic>
    <xdr:clientData/>
  </xdr:oneCellAnchor>
  <xdr:oneCellAnchor>
    <xdr:from>
      <xdr:col>13</xdr:col>
      <xdr:colOff>71438</xdr:colOff>
      <xdr:row>26</xdr:row>
      <xdr:rowOff>119063</xdr:rowOff>
    </xdr:from>
    <xdr:ext cx="1993565" cy="1231499"/>
    <xdr:pic>
      <xdr:nvPicPr>
        <xdr:cNvPr id="10" name="Imagem 43">
          <a:extLst>
            <a:ext uri="{FF2B5EF4-FFF2-40B4-BE49-F238E27FC236}">
              <a16:creationId xmlns:a16="http://schemas.microsoft.com/office/drawing/2014/main" id="{6AC341F9-34D1-44D7-865D-F6FEFB533600}"/>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10041962" y="11103539"/>
          <a:ext cx="1993565" cy="1231499"/>
        </a:xfrm>
        <a:prstGeom prst="rect">
          <a:avLst/>
        </a:prstGeom>
      </xdr:spPr>
    </xdr:pic>
    <xdr:clientData/>
  </xdr:oneCellAnchor>
  <xdr:oneCellAnchor>
    <xdr:from>
      <xdr:col>16</xdr:col>
      <xdr:colOff>142875</xdr:colOff>
      <xdr:row>27</xdr:row>
      <xdr:rowOff>0</xdr:rowOff>
    </xdr:from>
    <xdr:ext cx="2771181" cy="2353260"/>
    <xdr:pic>
      <xdr:nvPicPr>
        <xdr:cNvPr id="11" name="Imagem 45">
          <a:extLst>
            <a:ext uri="{FF2B5EF4-FFF2-40B4-BE49-F238E27FC236}">
              <a16:creationId xmlns:a16="http://schemas.microsoft.com/office/drawing/2014/main" id="{F2505010-55A6-41C1-A5AE-98D142B06DE9}"/>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14722270" y="13626895"/>
          <a:ext cx="2771181" cy="2353260"/>
        </a:xfrm>
        <a:prstGeom prst="rect">
          <a:avLst/>
        </a:prstGeom>
      </xdr:spPr>
    </xdr:pic>
    <xdr:clientData/>
  </xdr:oneCellAnchor>
  <xdr:twoCellAnchor>
    <xdr:from>
      <xdr:col>12</xdr:col>
      <xdr:colOff>285751</xdr:colOff>
      <xdr:row>1</xdr:row>
      <xdr:rowOff>176893</xdr:rowOff>
    </xdr:from>
    <xdr:to>
      <xdr:col>12</xdr:col>
      <xdr:colOff>1455964</xdr:colOff>
      <xdr:row>4</xdr:row>
      <xdr:rowOff>13608</xdr:rowOff>
    </xdr:to>
    <xdr:grpSp>
      <xdr:nvGrpSpPr>
        <xdr:cNvPr id="12" name="Group 14">
          <a:extLst>
            <a:ext uri="{FF2B5EF4-FFF2-40B4-BE49-F238E27FC236}">
              <a16:creationId xmlns:a16="http://schemas.microsoft.com/office/drawing/2014/main" id="{4D98D1F7-3A18-414D-A1DB-DFA99C1BC3CE}"/>
            </a:ext>
          </a:extLst>
        </xdr:cNvPr>
        <xdr:cNvGrpSpPr/>
      </xdr:nvGrpSpPr>
      <xdr:grpSpPr>
        <a:xfrm>
          <a:off x="9130394" y="312964"/>
          <a:ext cx="1170213" cy="1079501"/>
          <a:chOff x="1766260" y="812959"/>
          <a:chExt cx="1113414" cy="1033899"/>
        </a:xfrm>
      </xdr:grpSpPr>
      <xdr:sp macro="" textlink="">
        <xdr:nvSpPr>
          <xdr:cNvPr id="13" name="Elipse 4">
            <a:extLst>
              <a:ext uri="{FF2B5EF4-FFF2-40B4-BE49-F238E27FC236}">
                <a16:creationId xmlns:a16="http://schemas.microsoft.com/office/drawing/2014/main" id="{A960A010-327A-C783-BEEF-6C85ADCE9CC4}"/>
              </a:ext>
            </a:extLst>
          </xdr:cNvPr>
          <xdr:cNvSpPr/>
        </xdr:nvSpPr>
        <xdr:spPr>
          <a:xfrm>
            <a:off x="1766260" y="812959"/>
            <a:ext cx="1113414" cy="1033899"/>
          </a:xfrm>
          <a:prstGeom prst="ellipse">
            <a:avLst/>
          </a:prstGeom>
          <a:solidFill>
            <a:schemeClr val="bg1"/>
          </a:solidFill>
          <a:ln>
            <a:solidFill>
              <a:schemeClr val="bg1">
                <a:lumMod val="85000"/>
              </a:schemeClr>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4" name="Imagem 5">
            <a:extLst>
              <a:ext uri="{FF2B5EF4-FFF2-40B4-BE49-F238E27FC236}">
                <a16:creationId xmlns:a16="http://schemas.microsoft.com/office/drawing/2014/main" id="{C08506A3-20F1-40D2-5734-064F5F4753CA}"/>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1804720" y="853022"/>
            <a:ext cx="998039" cy="933416"/>
          </a:xfrm>
          <a:prstGeom prst="rect">
            <a:avLst/>
          </a:prstGeom>
        </xdr:spPr>
      </xdr:pic>
    </xdr:grpSp>
    <xdr:clientData/>
  </xdr:twoCellAnchor>
  <xdr:twoCellAnchor>
    <xdr:from>
      <xdr:col>17</xdr:col>
      <xdr:colOff>802821</xdr:colOff>
      <xdr:row>1</xdr:row>
      <xdr:rowOff>530678</xdr:rowOff>
    </xdr:from>
    <xdr:to>
      <xdr:col>18</xdr:col>
      <xdr:colOff>190500</xdr:colOff>
      <xdr:row>2</xdr:row>
      <xdr:rowOff>244928</xdr:rowOff>
    </xdr:to>
    <xdr:sp macro="" textlink="">
      <xdr:nvSpPr>
        <xdr:cNvPr id="16" name="TextBox 18">
          <a:extLst>
            <a:ext uri="{FF2B5EF4-FFF2-40B4-BE49-F238E27FC236}">
              <a16:creationId xmlns:a16="http://schemas.microsoft.com/office/drawing/2014/main" id="{984F9BF7-9FAA-4DAB-8399-07E705B91719}"/>
            </a:ext>
          </a:extLst>
        </xdr:cNvPr>
        <xdr:cNvSpPr txBox="1"/>
      </xdr:nvSpPr>
      <xdr:spPr>
        <a:xfrm>
          <a:off x="16900071" y="673553"/>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57149</xdr:colOff>
      <xdr:row>1</xdr:row>
      <xdr:rowOff>544285</xdr:rowOff>
    </xdr:from>
    <xdr:to>
      <xdr:col>18</xdr:col>
      <xdr:colOff>1061357</xdr:colOff>
      <xdr:row>3</xdr:row>
      <xdr:rowOff>43541</xdr:rowOff>
    </xdr:to>
    <xdr:sp macro="" textlink="">
      <xdr:nvSpPr>
        <xdr:cNvPr id="17" name="TextBox 19">
          <a:extLst>
            <a:ext uri="{FF2B5EF4-FFF2-40B4-BE49-F238E27FC236}">
              <a16:creationId xmlns:a16="http://schemas.microsoft.com/office/drawing/2014/main" id="{8C0D333A-9737-47E9-82E6-5C0EDD70EB59}"/>
            </a:ext>
          </a:extLst>
        </xdr:cNvPr>
        <xdr:cNvSpPr txBox="1"/>
      </xdr:nvSpPr>
      <xdr:spPr>
        <a:xfrm>
          <a:off x="17687924" y="687160"/>
          <a:ext cx="1004208" cy="29935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Seguiente</a:t>
          </a:r>
        </a:p>
      </xdr:txBody>
    </xdr:sp>
    <xdr:clientData/>
  </xdr:twoCellAnchor>
  <xdr:twoCellAnchor>
    <xdr:from>
      <xdr:col>17</xdr:col>
      <xdr:colOff>32656</xdr:colOff>
      <xdr:row>1</xdr:row>
      <xdr:rowOff>533399</xdr:rowOff>
    </xdr:from>
    <xdr:to>
      <xdr:col>17</xdr:col>
      <xdr:colOff>1036864</xdr:colOff>
      <xdr:row>3</xdr:row>
      <xdr:rowOff>32655</xdr:rowOff>
    </xdr:to>
    <xdr:sp macro="" textlink="">
      <xdr:nvSpPr>
        <xdr:cNvPr id="19" name="TextBox 22">
          <a:extLst>
            <a:ext uri="{FF2B5EF4-FFF2-40B4-BE49-F238E27FC236}">
              <a16:creationId xmlns:a16="http://schemas.microsoft.com/office/drawing/2014/main" id="{11DC502A-A744-4DB4-B671-111CDB516E55}"/>
            </a:ext>
          </a:extLst>
        </xdr:cNvPr>
        <xdr:cNvSpPr txBox="1"/>
      </xdr:nvSpPr>
      <xdr:spPr>
        <a:xfrm>
          <a:off x="16129906" y="676274"/>
          <a:ext cx="1004208" cy="29935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455840</xdr:colOff>
      <xdr:row>1</xdr:row>
      <xdr:rowOff>20411</xdr:rowOff>
    </xdr:from>
    <xdr:to>
      <xdr:col>18</xdr:col>
      <xdr:colOff>836840</xdr:colOff>
      <xdr:row>1</xdr:row>
      <xdr:rowOff>503467</xdr:rowOff>
    </xdr:to>
    <xdr:sp macro="" textlink="">
      <xdr:nvSpPr>
        <xdr:cNvPr id="20" name="Isosceles Triangle 23">
          <a:extLst>
            <a:ext uri="{FF2B5EF4-FFF2-40B4-BE49-F238E27FC236}">
              <a16:creationId xmlns:a16="http://schemas.microsoft.com/office/drawing/2014/main" id="{B4ACD5A6-DB03-4DC2-A4BB-B836E50D473D}"/>
            </a:ext>
          </a:extLst>
        </xdr:cNvPr>
        <xdr:cNvSpPr/>
      </xdr:nvSpPr>
      <xdr:spPr>
        <a:xfrm rot="5400000">
          <a:off x="18035587" y="214314"/>
          <a:ext cx="483056"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328675</xdr:colOff>
      <xdr:row>1</xdr:row>
      <xdr:rowOff>54058</xdr:rowOff>
    </xdr:from>
    <xdr:to>
      <xdr:col>17</xdr:col>
      <xdr:colOff>709675</xdr:colOff>
      <xdr:row>1</xdr:row>
      <xdr:rowOff>537114</xdr:rowOff>
    </xdr:to>
    <xdr:sp macro="" textlink="">
      <xdr:nvSpPr>
        <xdr:cNvPr id="26" name="Isosceles Triangle 25">
          <a:extLst>
            <a:ext uri="{FF2B5EF4-FFF2-40B4-BE49-F238E27FC236}">
              <a16:creationId xmlns:a16="http://schemas.microsoft.com/office/drawing/2014/main" id="{441A5B3A-22F0-468C-A479-4D5B85359C34}"/>
            </a:ext>
          </a:extLst>
        </xdr:cNvPr>
        <xdr:cNvSpPr/>
      </xdr:nvSpPr>
      <xdr:spPr>
        <a:xfrm rot="16200000">
          <a:off x="16452829" y="243631"/>
          <a:ext cx="483056"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15</xdr:col>
      <xdr:colOff>1321210</xdr:colOff>
      <xdr:row>1</xdr:row>
      <xdr:rowOff>0</xdr:rowOff>
    </xdr:from>
    <xdr:to>
      <xdr:col>17</xdr:col>
      <xdr:colOff>26341</xdr:colOff>
      <xdr:row>2</xdr:row>
      <xdr:rowOff>105027</xdr:rowOff>
    </xdr:to>
    <xdr:sp macro="" textlink="">
      <xdr:nvSpPr>
        <xdr:cNvPr id="21" name="Retângulo 20">
          <a:hlinkClick xmlns:r="http://schemas.openxmlformats.org/officeDocument/2006/relationships" r:id="rId13"/>
          <a:extLst>
            <a:ext uri="{FF2B5EF4-FFF2-40B4-BE49-F238E27FC236}">
              <a16:creationId xmlns:a16="http://schemas.microsoft.com/office/drawing/2014/main" id="{31DDD617-FEC9-4135-8365-78C3007CAED5}"/>
            </a:ext>
          </a:extLst>
        </xdr:cNvPr>
        <xdr:cNvSpPr/>
      </xdr:nvSpPr>
      <xdr:spPr>
        <a:xfrm>
          <a:off x="14364315" y="138266"/>
          <a:ext cx="1777711" cy="658092"/>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800">
              <a:solidFill>
                <a:sysClr val="windowText" lastClr="000000"/>
              </a:solidFill>
              <a:latin typeface="Century Gothic" panose="020B0502020202020204" pitchFamily="34" charset="0"/>
            </a:rPr>
            <a:t>RESUMO</a:t>
          </a:r>
          <a:r>
            <a:rPr lang="pt-BR" sz="1800" baseline="0">
              <a:solidFill>
                <a:sysClr val="windowText" lastClr="000000"/>
              </a:solidFill>
              <a:latin typeface="Century Gothic" panose="020B0502020202020204" pitchFamily="34" charset="0"/>
            </a:rPr>
            <a:t> DOS ITENS</a:t>
          </a:r>
          <a:endParaRPr lang="pt-BR" sz="1800">
            <a:solidFill>
              <a:sysClr val="windowText" lastClr="000000"/>
            </a:solidFill>
            <a:latin typeface="Century Gothic" panose="020B0502020202020204" pitchFamily="34" charset="0"/>
          </a:endParaRPr>
        </a:p>
      </xdr:txBody>
    </xdr:sp>
    <xdr:clientData/>
  </xdr:twoCellAnchor>
  <xdr:twoCellAnchor>
    <xdr:from>
      <xdr:col>9</xdr:col>
      <xdr:colOff>76815</xdr:colOff>
      <xdr:row>0</xdr:row>
      <xdr:rowOff>92177</xdr:rowOff>
    </xdr:from>
    <xdr:to>
      <xdr:col>11</xdr:col>
      <xdr:colOff>460888</xdr:colOff>
      <xdr:row>1</xdr:row>
      <xdr:rowOff>399435</xdr:rowOff>
    </xdr:to>
    <xdr:sp macro="" textlink="">
      <xdr:nvSpPr>
        <xdr:cNvPr id="22" name="Retângulo 21">
          <a:hlinkClick xmlns:r="http://schemas.openxmlformats.org/officeDocument/2006/relationships" r:id="rId14"/>
          <a:extLst>
            <a:ext uri="{FF2B5EF4-FFF2-40B4-BE49-F238E27FC236}">
              <a16:creationId xmlns:a16="http://schemas.microsoft.com/office/drawing/2014/main" id="{8FE64474-23E7-4CB6-8ADE-607164C9900D}"/>
            </a:ext>
          </a:extLst>
        </xdr:cNvPr>
        <xdr:cNvSpPr/>
      </xdr:nvSpPr>
      <xdr:spPr>
        <a:xfrm>
          <a:off x="5300202" y="92177"/>
          <a:ext cx="2058630" cy="445524"/>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800">
              <a:solidFill>
                <a:sysClr val="windowText" lastClr="000000"/>
              </a:solidFill>
              <a:latin typeface="Century Gothic" panose="020B0502020202020204" pitchFamily="34" charset="0"/>
            </a:rPr>
            <a:t>INSTRUÇÕES</a:t>
          </a:r>
        </a:p>
      </xdr:txBody>
    </xdr:sp>
    <xdr:clientData/>
  </xdr:twoCellAnchor>
</xdr:wsDr>
</file>

<file path=xl/drawings/drawing4.xml><?xml version="1.0" encoding="utf-8"?>
<xdr:wsDr xmlns:xdr="http://schemas.openxmlformats.org/drawingml/2006/spreadsheetDrawing" xmlns:a="http://schemas.openxmlformats.org/drawingml/2006/main">
  <xdr:twoCellAnchor>
    <xdr:from>
      <xdr:col>26</xdr:col>
      <xdr:colOff>155865</xdr:colOff>
      <xdr:row>0</xdr:row>
      <xdr:rowOff>51955</xdr:rowOff>
    </xdr:from>
    <xdr:to>
      <xdr:col>26</xdr:col>
      <xdr:colOff>1177637</xdr:colOff>
      <xdr:row>2</xdr:row>
      <xdr:rowOff>363682</xdr:rowOff>
    </xdr:to>
    <xdr:grpSp>
      <xdr:nvGrpSpPr>
        <xdr:cNvPr id="2" name="Agrupar 2">
          <a:extLst>
            <a:ext uri="{FF2B5EF4-FFF2-40B4-BE49-F238E27FC236}">
              <a16:creationId xmlns:a16="http://schemas.microsoft.com/office/drawing/2014/main" id="{FBDE6A36-5F6D-4924-BE59-A7CD0E143A1E}"/>
            </a:ext>
          </a:extLst>
        </xdr:cNvPr>
        <xdr:cNvGrpSpPr/>
      </xdr:nvGrpSpPr>
      <xdr:grpSpPr>
        <a:xfrm>
          <a:off x="13567065" y="51955"/>
          <a:ext cx="1021772" cy="1010227"/>
          <a:chOff x="21197455" y="95624"/>
          <a:chExt cx="1145098" cy="1203240"/>
        </a:xfrm>
      </xdr:grpSpPr>
      <xdr:pic>
        <xdr:nvPicPr>
          <xdr:cNvPr id="3" name="Gráfico 7" descr="Início com preenchimento sólido">
            <a:hlinkClick xmlns:r="http://schemas.openxmlformats.org/officeDocument/2006/relationships" r:id="rId1"/>
            <a:extLst>
              <a:ext uri="{FF2B5EF4-FFF2-40B4-BE49-F238E27FC236}">
                <a16:creationId xmlns:a16="http://schemas.microsoft.com/office/drawing/2014/main" id="{DA843DAE-BFED-7D35-5C20-5BAA23C18B22}"/>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 uri="{96DAC541-7B7A-43D3-8B79-37D633B846F1}">
                <asvg:svgBlip xmlns:asvg="http://schemas.microsoft.com/office/drawing/2016/SVG/main" r:embed="rId3"/>
              </a:ext>
            </a:extLst>
          </a:blip>
          <a:stretch>
            <a:fillRect/>
          </a:stretch>
        </xdr:blipFill>
        <xdr:spPr>
          <a:xfrm>
            <a:off x="21332579" y="95624"/>
            <a:ext cx="900752" cy="943467"/>
          </a:xfrm>
          <a:prstGeom prst="rect">
            <a:avLst/>
          </a:prstGeom>
        </xdr:spPr>
      </xdr:pic>
      <xdr:sp macro="" textlink="">
        <xdr:nvSpPr>
          <xdr:cNvPr id="4" name="TextBox 18">
            <a:extLst>
              <a:ext uri="{FF2B5EF4-FFF2-40B4-BE49-F238E27FC236}">
                <a16:creationId xmlns:a16="http://schemas.microsoft.com/office/drawing/2014/main" id="{4480C82D-AB91-09A0-70BD-B9B002A86394}"/>
              </a:ext>
            </a:extLst>
          </xdr:cNvPr>
          <xdr:cNvSpPr txBox="1"/>
        </xdr:nvSpPr>
        <xdr:spPr>
          <a:xfrm>
            <a:off x="21197455" y="923546"/>
            <a:ext cx="1145098" cy="37531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600">
                <a:solidFill>
                  <a:schemeClr val="tx1">
                    <a:lumMod val="75000"/>
                    <a:lumOff val="25000"/>
                  </a:schemeClr>
                </a:solidFill>
                <a:latin typeface="Century Gothic" panose="020B0502020202020204" pitchFamily="34" charset="0"/>
              </a:rPr>
              <a:t>Inicio</a:t>
            </a:r>
          </a:p>
        </xdr:txBody>
      </xdr:sp>
    </xdr:grpSp>
    <xdr:clientData/>
  </xdr:twoCellAnchor>
  <xdr:twoCellAnchor editAs="oneCell">
    <xdr:from>
      <xdr:col>2</xdr:col>
      <xdr:colOff>204933</xdr:colOff>
      <xdr:row>1</xdr:row>
      <xdr:rowOff>70716</xdr:rowOff>
    </xdr:from>
    <xdr:to>
      <xdr:col>2</xdr:col>
      <xdr:colOff>1063625</xdr:colOff>
      <xdr:row>2</xdr:row>
      <xdr:rowOff>499449</xdr:rowOff>
    </xdr:to>
    <xdr:pic>
      <xdr:nvPicPr>
        <xdr:cNvPr id="5" name="Imagem 9">
          <a:extLst>
            <a:ext uri="{FF2B5EF4-FFF2-40B4-BE49-F238E27FC236}">
              <a16:creationId xmlns:a16="http://schemas.microsoft.com/office/drawing/2014/main" id="{D4777F98-5388-43EA-A23F-891BEA4D7195}"/>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1243158" y="213591"/>
          <a:ext cx="858692" cy="983088"/>
        </a:xfrm>
        <a:prstGeom prst="rect">
          <a:avLst/>
        </a:prstGeom>
      </xdr:spPr>
    </xdr:pic>
    <xdr:clientData/>
  </xdr:twoCellAnchor>
  <xdr:twoCellAnchor>
    <xdr:from>
      <xdr:col>26</xdr:col>
      <xdr:colOff>1095375</xdr:colOff>
      <xdr:row>0</xdr:row>
      <xdr:rowOff>95250</xdr:rowOff>
    </xdr:from>
    <xdr:to>
      <xdr:col>27</xdr:col>
      <xdr:colOff>1198531</xdr:colOff>
      <xdr:row>1</xdr:row>
      <xdr:rowOff>276225</xdr:rowOff>
    </xdr:to>
    <xdr:sp macro="" textlink="">
      <xdr:nvSpPr>
        <xdr:cNvPr id="6" name="Retângulo 5">
          <a:hlinkClick xmlns:r="http://schemas.openxmlformats.org/officeDocument/2006/relationships" r:id="rId5"/>
          <a:extLst>
            <a:ext uri="{FF2B5EF4-FFF2-40B4-BE49-F238E27FC236}">
              <a16:creationId xmlns:a16="http://schemas.microsoft.com/office/drawing/2014/main" id="{747FB96A-03F9-4E6E-93B2-47A59F5729E2}"/>
            </a:ext>
          </a:extLst>
        </xdr:cNvPr>
        <xdr:cNvSpPr/>
      </xdr:nvSpPr>
      <xdr:spPr>
        <a:xfrm>
          <a:off x="19288125" y="95250"/>
          <a:ext cx="1436656" cy="323850"/>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200" b="1">
              <a:solidFill>
                <a:sysClr val="windowText" lastClr="000000"/>
              </a:solidFill>
              <a:latin typeface="Century Gothic" panose="020B0502020202020204" pitchFamily="34" charset="0"/>
            </a:rPr>
            <a:t>Estratégia</a:t>
          </a:r>
        </a:p>
      </xdr:txBody>
    </xdr:sp>
    <xdr:clientData/>
  </xdr:twoCellAnchor>
  <xdr:twoCellAnchor>
    <xdr:from>
      <xdr:col>26</xdr:col>
      <xdr:colOff>1098551</xdr:colOff>
      <xdr:row>1</xdr:row>
      <xdr:rowOff>349250</xdr:rowOff>
    </xdr:from>
    <xdr:to>
      <xdr:col>27</xdr:col>
      <xdr:colOff>1192744</xdr:colOff>
      <xdr:row>2</xdr:row>
      <xdr:rowOff>117475</xdr:rowOff>
    </xdr:to>
    <xdr:sp macro="" textlink="">
      <xdr:nvSpPr>
        <xdr:cNvPr id="7" name="Retângulo 6">
          <a:hlinkClick xmlns:r="http://schemas.openxmlformats.org/officeDocument/2006/relationships" r:id="rId6"/>
          <a:extLst>
            <a:ext uri="{FF2B5EF4-FFF2-40B4-BE49-F238E27FC236}">
              <a16:creationId xmlns:a16="http://schemas.microsoft.com/office/drawing/2014/main" id="{444EF638-333D-4358-9D58-5211BE6F7B28}"/>
            </a:ext>
          </a:extLst>
        </xdr:cNvPr>
        <xdr:cNvSpPr/>
      </xdr:nvSpPr>
      <xdr:spPr>
        <a:xfrm>
          <a:off x="19291301" y="492125"/>
          <a:ext cx="1427693" cy="320675"/>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200" b="1">
              <a:solidFill>
                <a:sysClr val="windowText" lastClr="000000"/>
              </a:solidFill>
              <a:latin typeface="Century Gothic" panose="020B0502020202020204" pitchFamily="34" charset="0"/>
            </a:rPr>
            <a:t>Adquisición</a:t>
          </a:r>
        </a:p>
      </xdr:txBody>
    </xdr:sp>
    <xdr:clientData/>
  </xdr:twoCellAnchor>
  <xdr:twoCellAnchor>
    <xdr:from>
      <xdr:col>26</xdr:col>
      <xdr:colOff>1091127</xdr:colOff>
      <xdr:row>2</xdr:row>
      <xdr:rowOff>158750</xdr:rowOff>
    </xdr:from>
    <xdr:to>
      <xdr:col>27</xdr:col>
      <xdr:colOff>1190625</xdr:colOff>
      <xdr:row>2</xdr:row>
      <xdr:rowOff>412750</xdr:rowOff>
    </xdr:to>
    <xdr:sp macro="" textlink="">
      <xdr:nvSpPr>
        <xdr:cNvPr id="8" name="Retângulo 7">
          <a:hlinkClick xmlns:r="http://schemas.openxmlformats.org/officeDocument/2006/relationships" r:id="rId7"/>
          <a:extLst>
            <a:ext uri="{FF2B5EF4-FFF2-40B4-BE49-F238E27FC236}">
              <a16:creationId xmlns:a16="http://schemas.microsoft.com/office/drawing/2014/main" id="{99ED482C-4D8C-4340-B084-8E1B385FD559}"/>
            </a:ext>
          </a:extLst>
        </xdr:cNvPr>
        <xdr:cNvSpPr/>
      </xdr:nvSpPr>
      <xdr:spPr>
        <a:xfrm>
          <a:off x="19283877" y="854075"/>
          <a:ext cx="1432998" cy="254000"/>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200" b="1">
              <a:solidFill>
                <a:sysClr val="windowText" lastClr="000000"/>
              </a:solidFill>
              <a:latin typeface="Century Gothic" panose="020B0502020202020204" pitchFamily="34" charset="0"/>
            </a:rPr>
            <a:t>Control</a:t>
          </a:r>
        </a:p>
      </xdr:txBody>
    </xdr:sp>
    <xdr:clientData/>
  </xdr:twoCellAnchor>
  <xdr:twoCellAnchor>
    <xdr:from>
      <xdr:col>27</xdr:col>
      <xdr:colOff>1268386</xdr:colOff>
      <xdr:row>0</xdr:row>
      <xdr:rowOff>95250</xdr:rowOff>
    </xdr:from>
    <xdr:to>
      <xdr:col>29</xdr:col>
      <xdr:colOff>555625</xdr:colOff>
      <xdr:row>1</xdr:row>
      <xdr:rowOff>254000</xdr:rowOff>
    </xdr:to>
    <xdr:sp macro="" textlink="">
      <xdr:nvSpPr>
        <xdr:cNvPr id="9" name="Retângulo 8">
          <a:hlinkClick xmlns:r="http://schemas.openxmlformats.org/officeDocument/2006/relationships" r:id="rId8"/>
          <a:extLst>
            <a:ext uri="{FF2B5EF4-FFF2-40B4-BE49-F238E27FC236}">
              <a16:creationId xmlns:a16="http://schemas.microsoft.com/office/drawing/2014/main" id="{F3967BE2-9EE1-4B58-BEAA-5407CD4AF800}"/>
            </a:ext>
          </a:extLst>
        </xdr:cNvPr>
        <xdr:cNvSpPr/>
      </xdr:nvSpPr>
      <xdr:spPr>
        <a:xfrm>
          <a:off x="20794636" y="95250"/>
          <a:ext cx="1373214" cy="301625"/>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200" b="1">
              <a:solidFill>
                <a:sysClr val="windowText" lastClr="000000"/>
              </a:solidFill>
              <a:latin typeface="Century Gothic" panose="020B0502020202020204" pitchFamily="34" charset="0"/>
            </a:rPr>
            <a:t>Mercado</a:t>
          </a:r>
        </a:p>
      </xdr:txBody>
    </xdr:sp>
    <xdr:clientData/>
  </xdr:twoCellAnchor>
  <xdr:twoCellAnchor>
    <xdr:from>
      <xdr:col>27</xdr:col>
      <xdr:colOff>1269383</xdr:colOff>
      <xdr:row>1</xdr:row>
      <xdr:rowOff>349250</xdr:rowOff>
    </xdr:from>
    <xdr:to>
      <xdr:col>29</xdr:col>
      <xdr:colOff>534957</xdr:colOff>
      <xdr:row>2</xdr:row>
      <xdr:rowOff>117475</xdr:rowOff>
    </xdr:to>
    <xdr:sp macro="" textlink="">
      <xdr:nvSpPr>
        <xdr:cNvPr id="10" name="Retângulo 9">
          <a:hlinkClick xmlns:r="http://schemas.openxmlformats.org/officeDocument/2006/relationships" r:id="rId9"/>
          <a:extLst>
            <a:ext uri="{FF2B5EF4-FFF2-40B4-BE49-F238E27FC236}">
              <a16:creationId xmlns:a16="http://schemas.microsoft.com/office/drawing/2014/main" id="{9D9EE86B-FB37-4A36-9025-D209F4F92D5B}"/>
            </a:ext>
          </a:extLst>
        </xdr:cNvPr>
        <xdr:cNvSpPr/>
      </xdr:nvSpPr>
      <xdr:spPr>
        <a:xfrm>
          <a:off x="20795633" y="492125"/>
          <a:ext cx="1351549" cy="320675"/>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200" b="1">
              <a:solidFill>
                <a:sysClr val="windowText" lastClr="000000"/>
              </a:solidFill>
              <a:latin typeface="Century Gothic" panose="020B0502020202020204" pitchFamily="34" charset="0"/>
            </a:rPr>
            <a:t>Mantenimiento</a:t>
          </a:r>
        </a:p>
      </xdr:txBody>
    </xdr:sp>
    <xdr:clientData/>
  </xdr:twoCellAnchor>
  <xdr:twoCellAnchor>
    <xdr:from>
      <xdr:col>27</xdr:col>
      <xdr:colOff>1260479</xdr:colOff>
      <xdr:row>2</xdr:row>
      <xdr:rowOff>158750</xdr:rowOff>
    </xdr:from>
    <xdr:to>
      <xdr:col>29</xdr:col>
      <xdr:colOff>539750</xdr:colOff>
      <xdr:row>2</xdr:row>
      <xdr:rowOff>412750</xdr:rowOff>
    </xdr:to>
    <xdr:sp macro="" textlink="">
      <xdr:nvSpPr>
        <xdr:cNvPr id="11" name="Retângulo 10">
          <a:hlinkClick xmlns:r="http://schemas.openxmlformats.org/officeDocument/2006/relationships" r:id="rId10"/>
          <a:extLst>
            <a:ext uri="{FF2B5EF4-FFF2-40B4-BE49-F238E27FC236}">
              <a16:creationId xmlns:a16="http://schemas.microsoft.com/office/drawing/2014/main" id="{69E3DB7A-DAC3-4891-8163-E459BB021DB3}"/>
            </a:ext>
          </a:extLst>
        </xdr:cNvPr>
        <xdr:cNvSpPr/>
      </xdr:nvSpPr>
      <xdr:spPr>
        <a:xfrm>
          <a:off x="20786729" y="854075"/>
          <a:ext cx="1365246" cy="254000"/>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200" b="1">
              <a:solidFill>
                <a:sysClr val="windowText" lastClr="000000"/>
              </a:solidFill>
              <a:latin typeface="Century Gothic" panose="020B0502020202020204" pitchFamily="34" charset="0"/>
            </a:rPr>
            <a:t>Descarte</a:t>
          </a:r>
        </a:p>
      </xdr:txBody>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405247</xdr:colOff>
      <xdr:row>0</xdr:row>
      <xdr:rowOff>94384</xdr:rowOff>
    </xdr:from>
    <xdr:to>
      <xdr:col>1</xdr:col>
      <xdr:colOff>557646</xdr:colOff>
      <xdr:row>1</xdr:row>
      <xdr:rowOff>409575</xdr:rowOff>
    </xdr:to>
    <xdr:pic>
      <xdr:nvPicPr>
        <xdr:cNvPr id="2" name="Imagem 9">
          <a:extLst>
            <a:ext uri="{FF2B5EF4-FFF2-40B4-BE49-F238E27FC236}">
              <a16:creationId xmlns:a16="http://schemas.microsoft.com/office/drawing/2014/main" id="{71E0B0FE-2044-4D3E-8938-F5910BE97B62}"/>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405247" y="94384"/>
          <a:ext cx="761999" cy="867641"/>
        </a:xfrm>
        <a:prstGeom prst="rect">
          <a:avLst/>
        </a:prstGeom>
      </xdr:spPr>
    </xdr:pic>
    <xdr:clientData/>
  </xdr:twoCellAnchor>
  <xdr:twoCellAnchor>
    <xdr:from>
      <xdr:col>27</xdr:col>
      <xdr:colOff>28864</xdr:colOff>
      <xdr:row>0</xdr:row>
      <xdr:rowOff>83705</xdr:rowOff>
    </xdr:from>
    <xdr:to>
      <xdr:col>28</xdr:col>
      <xdr:colOff>317500</xdr:colOff>
      <xdr:row>1</xdr:row>
      <xdr:rowOff>395432</xdr:rowOff>
    </xdr:to>
    <xdr:grpSp>
      <xdr:nvGrpSpPr>
        <xdr:cNvPr id="3" name="Agrupar 2">
          <a:extLst>
            <a:ext uri="{FF2B5EF4-FFF2-40B4-BE49-F238E27FC236}">
              <a16:creationId xmlns:a16="http://schemas.microsoft.com/office/drawing/2014/main" id="{CC8FE2D5-D141-49DF-A8AD-784D0CB7C101}"/>
            </a:ext>
          </a:extLst>
        </xdr:cNvPr>
        <xdr:cNvGrpSpPr/>
      </xdr:nvGrpSpPr>
      <xdr:grpSpPr>
        <a:xfrm>
          <a:off x="19668507" y="83705"/>
          <a:ext cx="932707" cy="874156"/>
          <a:chOff x="21197455" y="95624"/>
          <a:chExt cx="1145098" cy="1203240"/>
        </a:xfrm>
      </xdr:grpSpPr>
      <xdr:pic>
        <xdr:nvPicPr>
          <xdr:cNvPr id="4" name="Gráfico 7" descr="Início com preenchimento sólido">
            <a:hlinkClick xmlns:r="http://schemas.openxmlformats.org/officeDocument/2006/relationships" r:id="rId2"/>
            <a:extLst>
              <a:ext uri="{FF2B5EF4-FFF2-40B4-BE49-F238E27FC236}">
                <a16:creationId xmlns:a16="http://schemas.microsoft.com/office/drawing/2014/main" id="{10B0AA1D-45C0-4E50-7176-FCDDFFCEE93E}"/>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21332579" y="95624"/>
            <a:ext cx="900752" cy="943467"/>
          </a:xfrm>
          <a:prstGeom prst="rect">
            <a:avLst/>
          </a:prstGeom>
        </xdr:spPr>
      </xdr:pic>
      <xdr:sp macro="" textlink="">
        <xdr:nvSpPr>
          <xdr:cNvPr id="5" name="TextBox 18">
            <a:extLst>
              <a:ext uri="{FF2B5EF4-FFF2-40B4-BE49-F238E27FC236}">
                <a16:creationId xmlns:a16="http://schemas.microsoft.com/office/drawing/2014/main" id="{34E273B9-6DED-ACA5-1538-076A8BDAD314}"/>
              </a:ext>
            </a:extLst>
          </xdr:cNvPr>
          <xdr:cNvSpPr txBox="1"/>
        </xdr:nvSpPr>
        <xdr:spPr>
          <a:xfrm>
            <a:off x="21197455" y="923546"/>
            <a:ext cx="1145098" cy="37531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600">
                <a:solidFill>
                  <a:schemeClr val="tx1">
                    <a:lumMod val="75000"/>
                    <a:lumOff val="25000"/>
                  </a:schemeClr>
                </a:solidFill>
                <a:latin typeface="Century Gothic" panose="020B0502020202020204" pitchFamily="34" charset="0"/>
              </a:rPr>
              <a:t>Inicio</a:t>
            </a:r>
          </a:p>
        </xdr:txBody>
      </xdr:sp>
    </xdr:grpSp>
    <xdr:clientData/>
  </xdr:twoCellAnchor>
  <xdr:twoCellAnchor>
    <xdr:from>
      <xdr:col>2</xdr:col>
      <xdr:colOff>2714625</xdr:colOff>
      <xdr:row>0</xdr:row>
      <xdr:rowOff>238125</xdr:rowOff>
    </xdr:from>
    <xdr:to>
      <xdr:col>4</xdr:col>
      <xdr:colOff>492126</xdr:colOff>
      <xdr:row>3</xdr:row>
      <xdr:rowOff>27420</xdr:rowOff>
    </xdr:to>
    <xdr:grpSp>
      <xdr:nvGrpSpPr>
        <xdr:cNvPr id="6" name="Agrupar 5">
          <a:extLst>
            <a:ext uri="{FF2B5EF4-FFF2-40B4-BE49-F238E27FC236}">
              <a16:creationId xmlns:a16="http://schemas.microsoft.com/office/drawing/2014/main" id="{FEA794EA-6CD5-4287-8285-6CCF7E713877}"/>
            </a:ext>
          </a:extLst>
        </xdr:cNvPr>
        <xdr:cNvGrpSpPr/>
      </xdr:nvGrpSpPr>
      <xdr:grpSpPr>
        <a:xfrm>
          <a:off x="4002768" y="238125"/>
          <a:ext cx="1315358" cy="1095581"/>
          <a:chOff x="12763500" y="2460625"/>
          <a:chExt cx="1143001" cy="1091045"/>
        </a:xfrm>
      </xdr:grpSpPr>
      <xdr:sp macro="" textlink="">
        <xdr:nvSpPr>
          <xdr:cNvPr id="7" name="Elipse 6">
            <a:extLst>
              <a:ext uri="{FF2B5EF4-FFF2-40B4-BE49-F238E27FC236}">
                <a16:creationId xmlns:a16="http://schemas.microsoft.com/office/drawing/2014/main" id="{AC156423-5563-330F-A84E-D609397BAB7C}"/>
              </a:ext>
            </a:extLst>
          </xdr:cNvPr>
          <xdr:cNvSpPr/>
        </xdr:nvSpPr>
        <xdr:spPr>
          <a:xfrm>
            <a:off x="12763500" y="2460625"/>
            <a:ext cx="1143001" cy="1091045"/>
          </a:xfrm>
          <a:prstGeom prst="ellipse">
            <a:avLst/>
          </a:prstGeom>
          <a:solidFill>
            <a:schemeClr val="bg1"/>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8" name="Gráfico 7" descr="Gráfico de barras estrutura de tópicos">
            <a:extLst>
              <a:ext uri="{FF2B5EF4-FFF2-40B4-BE49-F238E27FC236}">
                <a16:creationId xmlns:a16="http://schemas.microsoft.com/office/drawing/2014/main" id="{F1ACC656-7DDA-AA81-2D3A-F455E59895D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 uri="{96DAC541-7B7A-43D3-8B79-37D633B846F1}">
                <asvg:svgBlip xmlns:asvg="http://schemas.microsoft.com/office/drawing/2016/SVG/main" r:embed="rId6"/>
              </a:ext>
            </a:extLst>
          </a:blip>
          <a:stretch>
            <a:fillRect/>
          </a:stretch>
        </xdr:blipFill>
        <xdr:spPr>
          <a:xfrm>
            <a:off x="12842875" y="2555875"/>
            <a:ext cx="914400" cy="914400"/>
          </a:xfrm>
          <a:prstGeom prst="rect">
            <a:avLst/>
          </a:prstGeom>
        </xdr:spPr>
      </xdr:pic>
    </xdr:grpSp>
    <xdr:clientData/>
  </xdr:twoCellAnchor>
  <xdr:twoCellAnchor>
    <xdr:from>
      <xdr:col>1</xdr:col>
      <xdr:colOff>587375</xdr:colOff>
      <xdr:row>4</xdr:row>
      <xdr:rowOff>15875</xdr:rowOff>
    </xdr:from>
    <xdr:to>
      <xdr:col>4</xdr:col>
      <xdr:colOff>238125</xdr:colOff>
      <xdr:row>30</xdr:row>
      <xdr:rowOff>15875</xdr:rowOff>
    </xdr:to>
    <xdr:graphicFrame macro="">
      <xdr:nvGraphicFramePr>
        <xdr:cNvPr id="9" name="Gráfico 8">
          <a:extLst>
            <a:ext uri="{FF2B5EF4-FFF2-40B4-BE49-F238E27FC236}">
              <a16:creationId xmlns:a16="http://schemas.microsoft.com/office/drawing/2014/main" id="{C2AAED7B-EA94-4F18-B5C1-7FFB6D154E5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4</xdr:col>
      <xdr:colOff>559594</xdr:colOff>
      <xdr:row>4</xdr:row>
      <xdr:rowOff>31751</xdr:rowOff>
    </xdr:from>
    <xdr:to>
      <xdr:col>19</xdr:col>
      <xdr:colOff>15875</xdr:colOff>
      <xdr:row>30</xdr:row>
      <xdr:rowOff>15875</xdr:rowOff>
    </xdr:to>
    <xdr:graphicFrame macro="">
      <xdr:nvGraphicFramePr>
        <xdr:cNvPr id="10" name="Gráfico 9">
          <a:extLst>
            <a:ext uri="{FF2B5EF4-FFF2-40B4-BE49-F238E27FC236}">
              <a16:creationId xmlns:a16="http://schemas.microsoft.com/office/drawing/2014/main" id="{3B8AA67F-3762-4712-A15C-1812AD4954A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19</xdr:col>
      <xdr:colOff>158750</xdr:colOff>
      <xdr:row>3</xdr:row>
      <xdr:rowOff>127000</xdr:rowOff>
    </xdr:from>
    <xdr:to>
      <xdr:col>28</xdr:col>
      <xdr:colOff>565944</xdr:colOff>
      <xdr:row>30</xdr:row>
      <xdr:rowOff>31749</xdr:rowOff>
    </xdr:to>
    <xdr:graphicFrame macro="">
      <xdr:nvGraphicFramePr>
        <xdr:cNvPr id="11" name="Gráfico 10">
          <a:extLst>
            <a:ext uri="{FF2B5EF4-FFF2-40B4-BE49-F238E27FC236}">
              <a16:creationId xmlns:a16="http://schemas.microsoft.com/office/drawing/2014/main" id="{64C329D2-5F6D-4DD0-AF59-73B2428FFCB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23</xdr:col>
      <xdr:colOff>508000</xdr:colOff>
      <xdr:row>0</xdr:row>
      <xdr:rowOff>269875</xdr:rowOff>
    </xdr:from>
    <xdr:to>
      <xdr:col>26</xdr:col>
      <xdr:colOff>461529</xdr:colOff>
      <xdr:row>1</xdr:row>
      <xdr:rowOff>373785</xdr:rowOff>
    </xdr:to>
    <xdr:sp macro="" textlink="">
      <xdr:nvSpPr>
        <xdr:cNvPr id="12" name="Retângulo 11">
          <a:hlinkClick xmlns:r="http://schemas.openxmlformats.org/officeDocument/2006/relationships" r:id="rId10"/>
          <a:extLst>
            <a:ext uri="{FF2B5EF4-FFF2-40B4-BE49-F238E27FC236}">
              <a16:creationId xmlns:a16="http://schemas.microsoft.com/office/drawing/2014/main" id="{963BAFBD-1013-4C9A-AB1D-77919FE12280}"/>
            </a:ext>
          </a:extLst>
        </xdr:cNvPr>
        <xdr:cNvSpPr/>
      </xdr:nvSpPr>
      <xdr:spPr>
        <a:xfrm>
          <a:off x="16681450" y="269875"/>
          <a:ext cx="1782329" cy="656360"/>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800">
              <a:solidFill>
                <a:sysClr val="windowText" lastClr="000000"/>
              </a:solidFill>
              <a:latin typeface="Century Gothic" panose="020B0502020202020204" pitchFamily="34" charset="0"/>
            </a:rPr>
            <a:t>RESUMO</a:t>
          </a:r>
          <a:r>
            <a:rPr lang="pt-BR" sz="1800" baseline="0">
              <a:solidFill>
                <a:sysClr val="windowText" lastClr="000000"/>
              </a:solidFill>
              <a:latin typeface="Century Gothic" panose="020B0502020202020204" pitchFamily="34" charset="0"/>
            </a:rPr>
            <a:t> DOS ITENS</a:t>
          </a:r>
          <a:endParaRPr lang="pt-BR" sz="1800">
            <a:solidFill>
              <a:sysClr val="windowText" lastClr="000000"/>
            </a:solidFill>
            <a:latin typeface="Century Gothic" panose="020B0502020202020204" pitchFamily="34" charset="0"/>
          </a:endParaRPr>
        </a:p>
      </xdr:txBody>
    </xdr:sp>
    <xdr:clientData/>
  </xdr:twoCellAnchor>
</xdr:wsDr>
</file>

<file path=xl/drawings/drawing6.xml><?xml version="1.0" encoding="utf-8"?>
<xdr:wsDr xmlns:xdr="http://schemas.openxmlformats.org/drawingml/2006/spreadsheetDrawing" xmlns:a="http://schemas.openxmlformats.org/drawingml/2006/main">
  <xdr:twoCellAnchor>
    <xdr:from>
      <xdr:col>1</xdr:col>
      <xdr:colOff>9525</xdr:colOff>
      <xdr:row>7</xdr:row>
      <xdr:rowOff>23811</xdr:rowOff>
    </xdr:from>
    <xdr:to>
      <xdr:col>4</xdr:col>
      <xdr:colOff>361950</xdr:colOff>
      <xdr:row>24</xdr:row>
      <xdr:rowOff>104774</xdr:rowOff>
    </xdr:to>
    <xdr:graphicFrame macro="">
      <xdr:nvGraphicFramePr>
        <xdr:cNvPr id="2" name="Gráfico 1">
          <a:extLst>
            <a:ext uri="{FF2B5EF4-FFF2-40B4-BE49-F238E27FC236}">
              <a16:creationId xmlns:a16="http://schemas.microsoft.com/office/drawing/2014/main" id="{14FADD7D-7D32-4BBA-A76F-E496F1B73D6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5</xdr:col>
      <xdr:colOff>104775</xdr:colOff>
      <xdr:row>7</xdr:row>
      <xdr:rowOff>71437</xdr:rowOff>
    </xdr:from>
    <xdr:to>
      <xdr:col>11</xdr:col>
      <xdr:colOff>514350</xdr:colOff>
      <xdr:row>21</xdr:row>
      <xdr:rowOff>147637</xdr:rowOff>
    </xdr:to>
    <xdr:graphicFrame macro="">
      <xdr:nvGraphicFramePr>
        <xdr:cNvPr id="3" name="Gráfico 2">
          <a:extLst>
            <a:ext uri="{FF2B5EF4-FFF2-40B4-BE49-F238E27FC236}">
              <a16:creationId xmlns:a16="http://schemas.microsoft.com/office/drawing/2014/main" id="{66814A90-A8C4-45C4-96BC-C1D40FEDA87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400050</xdr:colOff>
      <xdr:row>7</xdr:row>
      <xdr:rowOff>71437</xdr:rowOff>
    </xdr:from>
    <xdr:to>
      <xdr:col>20</xdr:col>
      <xdr:colOff>95250</xdr:colOff>
      <xdr:row>21</xdr:row>
      <xdr:rowOff>147637</xdr:rowOff>
    </xdr:to>
    <xdr:graphicFrame macro="">
      <xdr:nvGraphicFramePr>
        <xdr:cNvPr id="4" name="Gráfico 3">
          <a:extLst>
            <a:ext uri="{FF2B5EF4-FFF2-40B4-BE49-F238E27FC236}">
              <a16:creationId xmlns:a16="http://schemas.microsoft.com/office/drawing/2014/main" id="{385308EC-AA23-4CB5-9A6A-D446EA0BF58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6</xdr:col>
      <xdr:colOff>466725</xdr:colOff>
      <xdr:row>33</xdr:row>
      <xdr:rowOff>47625</xdr:rowOff>
    </xdr:from>
    <xdr:to>
      <xdr:col>15</xdr:col>
      <xdr:colOff>590550</xdr:colOff>
      <xdr:row>50</xdr:row>
      <xdr:rowOff>180975</xdr:rowOff>
    </xdr:to>
    <xdr:graphicFrame macro="">
      <xdr:nvGraphicFramePr>
        <xdr:cNvPr id="5" name="Gráfico 3">
          <a:extLst>
            <a:ext uri="{FF2B5EF4-FFF2-40B4-BE49-F238E27FC236}">
              <a16:creationId xmlns:a16="http://schemas.microsoft.com/office/drawing/2014/main" id="{D37B769F-302C-4FFC-9AC4-B73DDE619AC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wsDr>
</file>

<file path=xl/drawings/drawing7.xml><?xml version="1.0" encoding="utf-8"?>
<xdr:wsDr xmlns:xdr="http://schemas.openxmlformats.org/drawingml/2006/spreadsheetDrawing" xmlns:a="http://schemas.openxmlformats.org/drawingml/2006/main">
  <xdr:twoCellAnchor>
    <xdr:from>
      <xdr:col>25</xdr:col>
      <xdr:colOff>155864</xdr:colOff>
      <xdr:row>0</xdr:row>
      <xdr:rowOff>51955</xdr:rowOff>
    </xdr:from>
    <xdr:to>
      <xdr:col>25</xdr:col>
      <xdr:colOff>1194955</xdr:colOff>
      <xdr:row>2</xdr:row>
      <xdr:rowOff>363682</xdr:rowOff>
    </xdr:to>
    <xdr:grpSp>
      <xdr:nvGrpSpPr>
        <xdr:cNvPr id="171" name="Agrupar 2">
          <a:extLst>
            <a:ext uri="{FF2B5EF4-FFF2-40B4-BE49-F238E27FC236}">
              <a16:creationId xmlns:a16="http://schemas.microsoft.com/office/drawing/2014/main" id="{1C095A14-5115-71F8-DB21-8EFD87681944}"/>
            </a:ext>
          </a:extLst>
        </xdr:cNvPr>
        <xdr:cNvGrpSpPr/>
      </xdr:nvGrpSpPr>
      <xdr:grpSpPr>
        <a:xfrm>
          <a:off x="18053793" y="51955"/>
          <a:ext cx="1039091" cy="1010227"/>
          <a:chOff x="21197455" y="95624"/>
          <a:chExt cx="1145098" cy="1203240"/>
        </a:xfrm>
      </xdr:grpSpPr>
      <xdr:pic>
        <xdr:nvPicPr>
          <xdr:cNvPr id="172" name="Gráfico 7" descr="Início com preenchimento sólido">
            <a:hlinkClick xmlns:r="http://schemas.openxmlformats.org/officeDocument/2006/relationships" r:id="rId1"/>
            <a:extLst>
              <a:ext uri="{FF2B5EF4-FFF2-40B4-BE49-F238E27FC236}">
                <a16:creationId xmlns:a16="http://schemas.microsoft.com/office/drawing/2014/main" id="{0107294C-87F6-4C38-8E12-974B27C8F76A}"/>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 uri="{96DAC541-7B7A-43D3-8B79-37D633B846F1}">
                <asvg:svgBlip xmlns:asvg="http://schemas.microsoft.com/office/drawing/2016/SVG/main" r:embed="rId3"/>
              </a:ext>
            </a:extLst>
          </a:blip>
          <a:stretch>
            <a:fillRect/>
          </a:stretch>
        </xdr:blipFill>
        <xdr:spPr>
          <a:xfrm>
            <a:off x="21332579" y="95624"/>
            <a:ext cx="900752" cy="943467"/>
          </a:xfrm>
          <a:prstGeom prst="rect">
            <a:avLst/>
          </a:prstGeom>
        </xdr:spPr>
      </xdr:pic>
      <xdr:sp macro="" textlink="">
        <xdr:nvSpPr>
          <xdr:cNvPr id="173" name="TextBox 18">
            <a:extLst>
              <a:ext uri="{FF2B5EF4-FFF2-40B4-BE49-F238E27FC236}">
                <a16:creationId xmlns:a16="http://schemas.microsoft.com/office/drawing/2014/main" id="{48AFC0B1-0400-4EBC-BD6E-085DA8C5E212}"/>
              </a:ext>
            </a:extLst>
          </xdr:cNvPr>
          <xdr:cNvSpPr txBox="1"/>
        </xdr:nvSpPr>
        <xdr:spPr>
          <a:xfrm>
            <a:off x="21197455" y="923546"/>
            <a:ext cx="1145098" cy="37531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600">
                <a:solidFill>
                  <a:schemeClr val="tx1">
                    <a:lumMod val="75000"/>
                    <a:lumOff val="25000"/>
                  </a:schemeClr>
                </a:solidFill>
                <a:latin typeface="Century Gothic" panose="020B0502020202020204" pitchFamily="34" charset="0"/>
              </a:rPr>
              <a:t>Inicio</a:t>
            </a:r>
          </a:p>
        </xdr:txBody>
      </xdr:sp>
    </xdr:grpSp>
    <xdr:clientData/>
  </xdr:twoCellAnchor>
  <xdr:twoCellAnchor editAs="oneCell">
    <xdr:from>
      <xdr:col>1</xdr:col>
      <xdr:colOff>329047</xdr:colOff>
      <xdr:row>1</xdr:row>
      <xdr:rowOff>103909</xdr:rowOff>
    </xdr:from>
    <xdr:to>
      <xdr:col>2</xdr:col>
      <xdr:colOff>64655</xdr:colOff>
      <xdr:row>2</xdr:row>
      <xdr:rowOff>534547</xdr:rowOff>
    </xdr:to>
    <xdr:pic>
      <xdr:nvPicPr>
        <xdr:cNvPr id="140" name="Imagem 9">
          <a:extLst>
            <a:ext uri="{FF2B5EF4-FFF2-40B4-BE49-F238E27FC236}">
              <a16:creationId xmlns:a16="http://schemas.microsoft.com/office/drawing/2014/main" id="{2AC89EEA-AA42-4019-AD1E-E86F64ABB0F5}"/>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502229" y="242454"/>
          <a:ext cx="761999" cy="983088"/>
        </a:xfrm>
        <a:prstGeom prst="rect">
          <a:avLst/>
        </a:prstGeom>
      </xdr:spPr>
    </xdr:pic>
    <xdr:clientData/>
  </xdr:twoCellAnchor>
  <xdr:twoCellAnchor>
    <xdr:from>
      <xdr:col>5</xdr:col>
      <xdr:colOff>196274</xdr:colOff>
      <xdr:row>1</xdr:row>
      <xdr:rowOff>158751</xdr:rowOff>
    </xdr:from>
    <xdr:to>
      <xdr:col>5</xdr:col>
      <xdr:colOff>1238250</xdr:colOff>
      <xdr:row>3</xdr:row>
      <xdr:rowOff>51955</xdr:rowOff>
    </xdr:to>
    <xdr:grpSp>
      <xdr:nvGrpSpPr>
        <xdr:cNvPr id="184" name="Agrupar 183">
          <a:extLst>
            <a:ext uri="{FF2B5EF4-FFF2-40B4-BE49-F238E27FC236}">
              <a16:creationId xmlns:a16="http://schemas.microsoft.com/office/drawing/2014/main" id="{2B55590D-F0F8-6BE7-53A8-BEAB9AB9CBDB}"/>
            </a:ext>
          </a:extLst>
        </xdr:cNvPr>
        <xdr:cNvGrpSpPr/>
      </xdr:nvGrpSpPr>
      <xdr:grpSpPr>
        <a:xfrm>
          <a:off x="5249060" y="294822"/>
          <a:ext cx="1041976" cy="1018062"/>
          <a:chOff x="4883728" y="173182"/>
          <a:chExt cx="1143001" cy="1125682"/>
        </a:xfrm>
      </xdr:grpSpPr>
      <xdr:sp macro="" textlink="">
        <xdr:nvSpPr>
          <xdr:cNvPr id="181" name="Elipse 180">
            <a:extLst>
              <a:ext uri="{FF2B5EF4-FFF2-40B4-BE49-F238E27FC236}">
                <a16:creationId xmlns:a16="http://schemas.microsoft.com/office/drawing/2014/main" id="{9D154636-08F0-41D7-07F3-D50D2EF05DE5}"/>
              </a:ext>
            </a:extLst>
          </xdr:cNvPr>
          <xdr:cNvSpPr/>
        </xdr:nvSpPr>
        <xdr:spPr>
          <a:xfrm>
            <a:off x="4883728" y="207819"/>
            <a:ext cx="1143001" cy="1091045"/>
          </a:xfrm>
          <a:prstGeom prst="ellipse">
            <a:avLst/>
          </a:prstGeom>
          <a:solidFill>
            <a:schemeClr val="bg1"/>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83" name="Imagem 182">
            <a:extLst>
              <a:ext uri="{FF2B5EF4-FFF2-40B4-BE49-F238E27FC236}">
                <a16:creationId xmlns:a16="http://schemas.microsoft.com/office/drawing/2014/main" id="{7A3760EE-0DF2-48FC-AE49-80EA195062F5}"/>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4935682" y="173182"/>
            <a:ext cx="995267" cy="1116156"/>
          </a:xfrm>
          <a:prstGeom prst="rect">
            <a:avLst/>
          </a:prstGeom>
        </xdr:spPr>
      </xdr:pic>
    </xdr:grpSp>
    <xdr:clientData/>
  </xdr:twoCellAnchor>
  <xdr:twoCellAnchor>
    <xdr:from>
      <xdr:col>25</xdr:col>
      <xdr:colOff>1350819</xdr:colOff>
      <xdr:row>1</xdr:row>
      <xdr:rowOff>207819</xdr:rowOff>
    </xdr:from>
    <xdr:to>
      <xdr:col>27</xdr:col>
      <xdr:colOff>478848</xdr:colOff>
      <xdr:row>2</xdr:row>
      <xdr:rowOff>311729</xdr:rowOff>
    </xdr:to>
    <xdr:sp macro="" textlink="">
      <xdr:nvSpPr>
        <xdr:cNvPr id="2" name="Retângulo 8">
          <a:hlinkClick xmlns:r="http://schemas.openxmlformats.org/officeDocument/2006/relationships" r:id="rId6"/>
          <a:extLst>
            <a:ext uri="{FF2B5EF4-FFF2-40B4-BE49-F238E27FC236}">
              <a16:creationId xmlns:a16="http://schemas.microsoft.com/office/drawing/2014/main" id="{C73BB759-FF4A-4FD6-83BA-C9EC57E71AFF}"/>
            </a:ext>
          </a:extLst>
        </xdr:cNvPr>
        <xdr:cNvSpPr/>
      </xdr:nvSpPr>
      <xdr:spPr>
        <a:xfrm>
          <a:off x="18513137" y="346364"/>
          <a:ext cx="1777711" cy="658092"/>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800">
              <a:solidFill>
                <a:sysClr val="windowText" lastClr="000000"/>
              </a:solidFill>
              <a:latin typeface="Century Gothic" panose="020B0502020202020204" pitchFamily="34" charset="0"/>
            </a:rPr>
            <a:t>RESUMO</a:t>
          </a:r>
          <a:r>
            <a:rPr lang="pt-BR" sz="1800" baseline="0">
              <a:solidFill>
                <a:sysClr val="windowText" lastClr="000000"/>
              </a:solidFill>
              <a:latin typeface="Century Gothic" panose="020B0502020202020204" pitchFamily="34" charset="0"/>
            </a:rPr>
            <a:t> DOS ITENS</a:t>
          </a:r>
          <a:endParaRPr lang="pt-BR" sz="1800">
            <a:solidFill>
              <a:sysClr val="windowText" lastClr="000000"/>
            </a:solidFill>
            <a:latin typeface="Century Gothic" panose="020B0502020202020204" pitchFamily="34" charset="0"/>
          </a:endParaRPr>
        </a:p>
      </xdr:txBody>
    </xdr:sp>
    <xdr:clientData/>
  </xdr:twoCellAnchor>
</xdr:wsDr>
</file>

<file path=xl/drawings/drawing8.xml><?xml version="1.0" encoding="utf-8"?>
<xdr:wsDr xmlns:xdr="http://schemas.openxmlformats.org/drawingml/2006/spreadsheetDrawing" xmlns:a="http://schemas.openxmlformats.org/drawingml/2006/main">
  <xdr:twoCellAnchor>
    <xdr:from>
      <xdr:col>25</xdr:col>
      <xdr:colOff>155865</xdr:colOff>
      <xdr:row>0</xdr:row>
      <xdr:rowOff>51955</xdr:rowOff>
    </xdr:from>
    <xdr:to>
      <xdr:col>25</xdr:col>
      <xdr:colOff>1108365</xdr:colOff>
      <xdr:row>2</xdr:row>
      <xdr:rowOff>363682</xdr:rowOff>
    </xdr:to>
    <xdr:grpSp>
      <xdr:nvGrpSpPr>
        <xdr:cNvPr id="2" name="Agrupar 2">
          <a:extLst>
            <a:ext uri="{FF2B5EF4-FFF2-40B4-BE49-F238E27FC236}">
              <a16:creationId xmlns:a16="http://schemas.microsoft.com/office/drawing/2014/main" id="{B72154E2-B114-4842-B289-93A4A4687A59}"/>
            </a:ext>
          </a:extLst>
        </xdr:cNvPr>
        <xdr:cNvGrpSpPr/>
      </xdr:nvGrpSpPr>
      <xdr:grpSpPr>
        <a:xfrm>
          <a:off x="18017508" y="51955"/>
          <a:ext cx="952500" cy="1010227"/>
          <a:chOff x="21197455" y="95624"/>
          <a:chExt cx="1145098" cy="1203240"/>
        </a:xfrm>
      </xdr:grpSpPr>
      <xdr:pic>
        <xdr:nvPicPr>
          <xdr:cNvPr id="3" name="Gráfico 7" descr="Início com preenchimento sólido">
            <a:hlinkClick xmlns:r="http://schemas.openxmlformats.org/officeDocument/2006/relationships" r:id="rId1"/>
            <a:extLst>
              <a:ext uri="{FF2B5EF4-FFF2-40B4-BE49-F238E27FC236}">
                <a16:creationId xmlns:a16="http://schemas.microsoft.com/office/drawing/2014/main" id="{6D52D98E-D3D5-7537-4402-31D68B194E3A}"/>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 uri="{96DAC541-7B7A-43D3-8B79-37D633B846F1}">
                <asvg:svgBlip xmlns:asvg="http://schemas.microsoft.com/office/drawing/2016/SVG/main" r:embed="rId3"/>
              </a:ext>
            </a:extLst>
          </a:blip>
          <a:stretch>
            <a:fillRect/>
          </a:stretch>
        </xdr:blipFill>
        <xdr:spPr>
          <a:xfrm>
            <a:off x="21332579" y="95624"/>
            <a:ext cx="900752" cy="943467"/>
          </a:xfrm>
          <a:prstGeom prst="rect">
            <a:avLst/>
          </a:prstGeom>
        </xdr:spPr>
      </xdr:pic>
      <xdr:sp macro="" textlink="">
        <xdr:nvSpPr>
          <xdr:cNvPr id="4" name="TextBox 18">
            <a:extLst>
              <a:ext uri="{FF2B5EF4-FFF2-40B4-BE49-F238E27FC236}">
                <a16:creationId xmlns:a16="http://schemas.microsoft.com/office/drawing/2014/main" id="{9829F545-0E1D-6CFD-3FA5-DC79BF065D8A}"/>
              </a:ext>
            </a:extLst>
          </xdr:cNvPr>
          <xdr:cNvSpPr txBox="1"/>
        </xdr:nvSpPr>
        <xdr:spPr>
          <a:xfrm>
            <a:off x="21197455" y="923546"/>
            <a:ext cx="1145098" cy="37531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600">
                <a:solidFill>
                  <a:schemeClr val="tx1">
                    <a:lumMod val="75000"/>
                    <a:lumOff val="25000"/>
                  </a:schemeClr>
                </a:solidFill>
                <a:latin typeface="Century Gothic" panose="020B0502020202020204" pitchFamily="34" charset="0"/>
              </a:rPr>
              <a:t>Inicio</a:t>
            </a:r>
          </a:p>
        </xdr:txBody>
      </xdr:sp>
    </xdr:grpSp>
    <xdr:clientData/>
  </xdr:twoCellAnchor>
  <xdr:twoCellAnchor editAs="oneCell">
    <xdr:from>
      <xdr:col>1</xdr:col>
      <xdr:colOff>329047</xdr:colOff>
      <xdr:row>1</xdr:row>
      <xdr:rowOff>103909</xdr:rowOff>
    </xdr:from>
    <xdr:to>
      <xdr:col>2</xdr:col>
      <xdr:colOff>24246</xdr:colOff>
      <xdr:row>2</xdr:row>
      <xdr:rowOff>534547</xdr:rowOff>
    </xdr:to>
    <xdr:pic>
      <xdr:nvPicPr>
        <xdr:cNvPr id="5" name="Imagem 9">
          <a:extLst>
            <a:ext uri="{FF2B5EF4-FFF2-40B4-BE49-F238E27FC236}">
              <a16:creationId xmlns:a16="http://schemas.microsoft.com/office/drawing/2014/main" id="{2F6C9A61-8D02-4B5E-B830-B9115F5452F6}"/>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471922" y="246784"/>
          <a:ext cx="761999" cy="983088"/>
        </a:xfrm>
        <a:prstGeom prst="rect">
          <a:avLst/>
        </a:prstGeom>
      </xdr:spPr>
    </xdr:pic>
    <xdr:clientData/>
  </xdr:twoCellAnchor>
  <xdr:twoCellAnchor>
    <xdr:from>
      <xdr:col>5</xdr:col>
      <xdr:colOff>164523</xdr:colOff>
      <xdr:row>1</xdr:row>
      <xdr:rowOff>238125</xdr:rowOff>
    </xdr:from>
    <xdr:to>
      <xdr:col>5</xdr:col>
      <xdr:colOff>1143000</xdr:colOff>
      <xdr:row>4</xdr:row>
      <xdr:rowOff>4330</xdr:rowOff>
    </xdr:to>
    <xdr:grpSp>
      <xdr:nvGrpSpPr>
        <xdr:cNvPr id="12" name="Agrupar 11">
          <a:extLst>
            <a:ext uri="{FF2B5EF4-FFF2-40B4-BE49-F238E27FC236}">
              <a16:creationId xmlns:a16="http://schemas.microsoft.com/office/drawing/2014/main" id="{9DAD8C59-96C5-9241-0887-9AF3E6E581F1}"/>
            </a:ext>
          </a:extLst>
        </xdr:cNvPr>
        <xdr:cNvGrpSpPr/>
      </xdr:nvGrpSpPr>
      <xdr:grpSpPr>
        <a:xfrm>
          <a:off x="5181023" y="374196"/>
          <a:ext cx="978477" cy="990848"/>
          <a:chOff x="9022773" y="21388"/>
          <a:chExt cx="1593272" cy="1762386"/>
        </a:xfrm>
        <a:effectLst>
          <a:outerShdw blurRad="63500" sx="102000" sy="102000" algn="ctr" rotWithShape="0">
            <a:prstClr val="black">
              <a:alpha val="40000"/>
            </a:prstClr>
          </a:outerShdw>
        </a:effectLst>
      </xdr:grpSpPr>
      <xdr:sp macro="" textlink="">
        <xdr:nvSpPr>
          <xdr:cNvPr id="10" name="Elipse 9">
            <a:extLst>
              <a:ext uri="{FF2B5EF4-FFF2-40B4-BE49-F238E27FC236}">
                <a16:creationId xmlns:a16="http://schemas.microsoft.com/office/drawing/2014/main" id="{7C121916-DA7E-D0B5-7CF1-3A9C12A0A675}"/>
              </a:ext>
            </a:extLst>
          </xdr:cNvPr>
          <xdr:cNvSpPr/>
        </xdr:nvSpPr>
        <xdr:spPr>
          <a:xfrm>
            <a:off x="9022773" y="21388"/>
            <a:ext cx="1593272" cy="176238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1" name="Imagem 10">
            <a:extLst>
              <a:ext uri="{FF2B5EF4-FFF2-40B4-BE49-F238E27FC236}">
                <a16:creationId xmlns:a16="http://schemas.microsoft.com/office/drawing/2014/main" id="{5D8F3C5B-1FCA-949E-7BA0-07FA972B40EA}"/>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9142685" y="155864"/>
            <a:ext cx="1364857" cy="1569519"/>
          </a:xfrm>
          <a:prstGeom prst="rect">
            <a:avLst/>
          </a:prstGeom>
          <a:ln>
            <a:noFill/>
          </a:ln>
        </xdr:spPr>
      </xdr:pic>
    </xdr:grpSp>
    <xdr:clientData/>
  </xdr:twoCellAnchor>
  <xdr:twoCellAnchor>
    <xdr:from>
      <xdr:col>26</xdr:col>
      <xdr:colOff>225136</xdr:colOff>
      <xdr:row>1</xdr:row>
      <xdr:rowOff>190501</xdr:rowOff>
    </xdr:from>
    <xdr:to>
      <xdr:col>27</xdr:col>
      <xdr:colOff>721302</xdr:colOff>
      <xdr:row>2</xdr:row>
      <xdr:rowOff>294411</xdr:rowOff>
    </xdr:to>
    <xdr:sp macro="" textlink="">
      <xdr:nvSpPr>
        <xdr:cNvPr id="9" name="Retângulo 8">
          <a:hlinkClick xmlns:r="http://schemas.openxmlformats.org/officeDocument/2006/relationships" r:id="rId6"/>
          <a:extLst>
            <a:ext uri="{FF2B5EF4-FFF2-40B4-BE49-F238E27FC236}">
              <a16:creationId xmlns:a16="http://schemas.microsoft.com/office/drawing/2014/main" id="{2128F191-C736-4643-9116-D498BD4577C2}"/>
            </a:ext>
          </a:extLst>
        </xdr:cNvPr>
        <xdr:cNvSpPr/>
      </xdr:nvSpPr>
      <xdr:spPr>
        <a:xfrm>
          <a:off x="18495818" y="329046"/>
          <a:ext cx="1777711" cy="658092"/>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800">
              <a:solidFill>
                <a:sysClr val="windowText" lastClr="000000"/>
              </a:solidFill>
              <a:latin typeface="Century Gothic" panose="020B0502020202020204" pitchFamily="34" charset="0"/>
            </a:rPr>
            <a:t>RESUMO DO</a:t>
          </a:r>
          <a:r>
            <a:rPr lang="pt-BR" sz="1800" baseline="0">
              <a:solidFill>
                <a:sysClr val="windowText" lastClr="000000"/>
              </a:solidFill>
              <a:latin typeface="Century Gothic" panose="020B0502020202020204" pitchFamily="34" charset="0"/>
            </a:rPr>
            <a:t> ITENS</a:t>
          </a:r>
          <a:endParaRPr lang="pt-BR" sz="1800">
            <a:solidFill>
              <a:sysClr val="windowText" lastClr="000000"/>
            </a:solidFill>
            <a:latin typeface="Century Gothic" panose="020B0502020202020204" pitchFamily="34" charset="0"/>
          </a:endParaRPr>
        </a:p>
      </xdr:txBody>
    </xdr:sp>
    <xdr:clientData/>
  </xdr:twoCellAnchor>
</xdr:wsDr>
</file>

<file path=xl/drawings/drawing9.xml><?xml version="1.0" encoding="utf-8"?>
<xdr:wsDr xmlns:xdr="http://schemas.openxmlformats.org/drawingml/2006/spreadsheetDrawing" xmlns:a="http://schemas.openxmlformats.org/drawingml/2006/main">
  <xdr:twoCellAnchor>
    <xdr:from>
      <xdr:col>25</xdr:col>
      <xdr:colOff>155864</xdr:colOff>
      <xdr:row>0</xdr:row>
      <xdr:rowOff>51955</xdr:rowOff>
    </xdr:from>
    <xdr:to>
      <xdr:col>25</xdr:col>
      <xdr:colOff>1246909</xdr:colOff>
      <xdr:row>2</xdr:row>
      <xdr:rowOff>363682</xdr:rowOff>
    </xdr:to>
    <xdr:grpSp>
      <xdr:nvGrpSpPr>
        <xdr:cNvPr id="2" name="Agrupar 2">
          <a:extLst>
            <a:ext uri="{FF2B5EF4-FFF2-40B4-BE49-F238E27FC236}">
              <a16:creationId xmlns:a16="http://schemas.microsoft.com/office/drawing/2014/main" id="{52BD3BB8-963F-4047-AF3F-02B79A454B27}"/>
            </a:ext>
          </a:extLst>
        </xdr:cNvPr>
        <xdr:cNvGrpSpPr/>
      </xdr:nvGrpSpPr>
      <xdr:grpSpPr>
        <a:xfrm>
          <a:off x="18158114" y="51955"/>
          <a:ext cx="1091045" cy="1010227"/>
          <a:chOff x="21197455" y="95624"/>
          <a:chExt cx="1145098" cy="1203240"/>
        </a:xfrm>
      </xdr:grpSpPr>
      <xdr:pic>
        <xdr:nvPicPr>
          <xdr:cNvPr id="3" name="Gráfico 7" descr="Início com preenchimento sólido">
            <a:hlinkClick xmlns:r="http://schemas.openxmlformats.org/officeDocument/2006/relationships" r:id="rId1"/>
            <a:extLst>
              <a:ext uri="{FF2B5EF4-FFF2-40B4-BE49-F238E27FC236}">
                <a16:creationId xmlns:a16="http://schemas.microsoft.com/office/drawing/2014/main" id="{E1309F4F-333D-DE17-711F-0EA61989E0FA}"/>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 uri="{96DAC541-7B7A-43D3-8B79-37D633B846F1}">
                <asvg:svgBlip xmlns:asvg="http://schemas.microsoft.com/office/drawing/2016/SVG/main" r:embed="rId3"/>
              </a:ext>
            </a:extLst>
          </a:blip>
          <a:stretch>
            <a:fillRect/>
          </a:stretch>
        </xdr:blipFill>
        <xdr:spPr>
          <a:xfrm>
            <a:off x="21332579" y="95624"/>
            <a:ext cx="900752" cy="943467"/>
          </a:xfrm>
          <a:prstGeom prst="rect">
            <a:avLst/>
          </a:prstGeom>
        </xdr:spPr>
      </xdr:pic>
      <xdr:sp macro="" textlink="">
        <xdr:nvSpPr>
          <xdr:cNvPr id="4" name="TextBox 18">
            <a:extLst>
              <a:ext uri="{FF2B5EF4-FFF2-40B4-BE49-F238E27FC236}">
                <a16:creationId xmlns:a16="http://schemas.microsoft.com/office/drawing/2014/main" id="{D1AF1D66-3831-802D-280C-9AFABE513BD9}"/>
              </a:ext>
            </a:extLst>
          </xdr:cNvPr>
          <xdr:cNvSpPr txBox="1"/>
        </xdr:nvSpPr>
        <xdr:spPr>
          <a:xfrm>
            <a:off x="21197455" y="923546"/>
            <a:ext cx="1145098" cy="37531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600">
                <a:solidFill>
                  <a:schemeClr val="tx1">
                    <a:lumMod val="75000"/>
                    <a:lumOff val="25000"/>
                  </a:schemeClr>
                </a:solidFill>
                <a:latin typeface="Century Gothic" panose="020B0502020202020204" pitchFamily="34" charset="0"/>
              </a:rPr>
              <a:t>Inicio</a:t>
            </a:r>
          </a:p>
        </xdr:txBody>
      </xdr:sp>
    </xdr:grpSp>
    <xdr:clientData/>
  </xdr:twoCellAnchor>
  <xdr:twoCellAnchor editAs="oneCell">
    <xdr:from>
      <xdr:col>1</xdr:col>
      <xdr:colOff>329047</xdr:colOff>
      <xdr:row>1</xdr:row>
      <xdr:rowOff>103909</xdr:rowOff>
    </xdr:from>
    <xdr:to>
      <xdr:col>2</xdr:col>
      <xdr:colOff>24246</xdr:colOff>
      <xdr:row>2</xdr:row>
      <xdr:rowOff>534547</xdr:rowOff>
    </xdr:to>
    <xdr:pic>
      <xdr:nvPicPr>
        <xdr:cNvPr id="5" name="Imagem 9">
          <a:extLst>
            <a:ext uri="{FF2B5EF4-FFF2-40B4-BE49-F238E27FC236}">
              <a16:creationId xmlns:a16="http://schemas.microsoft.com/office/drawing/2014/main" id="{CE90836A-F8D5-4CC4-8492-996D6FF234EA}"/>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471922" y="246784"/>
          <a:ext cx="761999" cy="983088"/>
        </a:xfrm>
        <a:prstGeom prst="rect">
          <a:avLst/>
        </a:prstGeom>
      </xdr:spPr>
    </xdr:pic>
    <xdr:clientData/>
  </xdr:twoCellAnchor>
  <xdr:twoCellAnchor>
    <xdr:from>
      <xdr:col>5</xdr:col>
      <xdr:colOff>138545</xdr:colOff>
      <xdr:row>1</xdr:row>
      <xdr:rowOff>333375</xdr:rowOff>
    </xdr:from>
    <xdr:to>
      <xdr:col>5</xdr:col>
      <xdr:colOff>1047750</xdr:colOff>
      <xdr:row>3</xdr:row>
      <xdr:rowOff>51954</xdr:rowOff>
    </xdr:to>
    <xdr:grpSp>
      <xdr:nvGrpSpPr>
        <xdr:cNvPr id="6" name="Agrupar 5">
          <a:extLst>
            <a:ext uri="{FF2B5EF4-FFF2-40B4-BE49-F238E27FC236}">
              <a16:creationId xmlns:a16="http://schemas.microsoft.com/office/drawing/2014/main" id="{62DB961E-2A47-0C26-9B4F-A20373806CDE}"/>
            </a:ext>
          </a:extLst>
        </xdr:cNvPr>
        <xdr:cNvGrpSpPr/>
      </xdr:nvGrpSpPr>
      <xdr:grpSpPr>
        <a:xfrm>
          <a:off x="5377295" y="470958"/>
          <a:ext cx="909205" cy="840413"/>
          <a:chOff x="4970318" y="190500"/>
          <a:chExt cx="1143001" cy="1091045"/>
        </a:xfrm>
      </xdr:grpSpPr>
      <xdr:sp macro="" textlink="">
        <xdr:nvSpPr>
          <xdr:cNvPr id="10" name="Elipse 9">
            <a:extLst>
              <a:ext uri="{FF2B5EF4-FFF2-40B4-BE49-F238E27FC236}">
                <a16:creationId xmlns:a16="http://schemas.microsoft.com/office/drawing/2014/main" id="{392B29AA-F9D6-DC33-28A2-A84D576670C2}"/>
              </a:ext>
            </a:extLst>
          </xdr:cNvPr>
          <xdr:cNvSpPr/>
        </xdr:nvSpPr>
        <xdr:spPr>
          <a:xfrm>
            <a:off x="4970318" y="190500"/>
            <a:ext cx="1143001" cy="1091045"/>
          </a:xfrm>
          <a:prstGeom prst="ellipse">
            <a:avLst/>
          </a:prstGeom>
          <a:solidFill>
            <a:schemeClr val="bg1"/>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2" name="Imagem 11">
            <a:extLst>
              <a:ext uri="{FF2B5EF4-FFF2-40B4-BE49-F238E27FC236}">
                <a16:creationId xmlns:a16="http://schemas.microsoft.com/office/drawing/2014/main" id="{3B332B4F-05B2-47C1-B83D-996A7B1A34C8}"/>
              </a:ext>
            </a:extLst>
          </xdr:cNvPr>
          <xdr:cNvPicPr>
            <a:picLocks noChangeAspect="1"/>
          </xdr:cNvPicPr>
        </xdr:nvPicPr>
        <xdr:blipFill rotWithShape="1">
          <a:blip xmlns:r="http://schemas.openxmlformats.org/officeDocument/2006/relationships" r:embed="rId5" cstate="email">
            <a:extLst>
              <a:ext uri="{28A0092B-C50C-407E-A947-70E740481C1C}">
                <a14:useLocalDpi xmlns:a14="http://schemas.microsoft.com/office/drawing/2010/main"/>
              </a:ext>
            </a:extLst>
          </a:blip>
          <a:srcRect/>
          <a:stretch/>
        </xdr:blipFill>
        <xdr:spPr>
          <a:xfrm>
            <a:off x="5126181" y="259773"/>
            <a:ext cx="831273" cy="848591"/>
          </a:xfrm>
          <a:prstGeom prst="rect">
            <a:avLst/>
          </a:prstGeom>
        </xdr:spPr>
      </xdr:pic>
    </xdr:grpSp>
    <xdr:clientData/>
  </xdr:twoCellAnchor>
  <xdr:twoCellAnchor>
    <xdr:from>
      <xdr:col>26</xdr:col>
      <xdr:colOff>121227</xdr:colOff>
      <xdr:row>1</xdr:row>
      <xdr:rowOff>207819</xdr:rowOff>
    </xdr:from>
    <xdr:to>
      <xdr:col>27</xdr:col>
      <xdr:colOff>617393</xdr:colOff>
      <xdr:row>2</xdr:row>
      <xdr:rowOff>311729</xdr:rowOff>
    </xdr:to>
    <xdr:sp macro="" textlink="">
      <xdr:nvSpPr>
        <xdr:cNvPr id="9" name="Retângulo 8">
          <a:hlinkClick xmlns:r="http://schemas.openxmlformats.org/officeDocument/2006/relationships" r:id="rId6"/>
          <a:extLst>
            <a:ext uri="{FF2B5EF4-FFF2-40B4-BE49-F238E27FC236}">
              <a16:creationId xmlns:a16="http://schemas.microsoft.com/office/drawing/2014/main" id="{BD06B81F-3850-4ACC-BB9C-2D4EA8B09051}"/>
            </a:ext>
          </a:extLst>
        </xdr:cNvPr>
        <xdr:cNvSpPr/>
      </xdr:nvSpPr>
      <xdr:spPr>
        <a:xfrm>
          <a:off x="18582409" y="346364"/>
          <a:ext cx="1777711" cy="658092"/>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800">
              <a:solidFill>
                <a:sysClr val="windowText" lastClr="000000"/>
              </a:solidFill>
              <a:latin typeface="Century Gothic" panose="020B0502020202020204" pitchFamily="34" charset="0"/>
            </a:rPr>
            <a:t>RESUMO</a:t>
          </a:r>
          <a:r>
            <a:rPr lang="pt-BR" sz="1800" baseline="0">
              <a:solidFill>
                <a:sysClr val="windowText" lastClr="000000"/>
              </a:solidFill>
              <a:latin typeface="Century Gothic" panose="020B0502020202020204" pitchFamily="34" charset="0"/>
            </a:rPr>
            <a:t> DOS ITENS</a:t>
          </a:r>
          <a:endParaRPr lang="pt-BR" sz="1800">
            <a:solidFill>
              <a:sysClr val="windowText" lastClr="000000"/>
            </a:solidFill>
            <a:latin typeface="Century Gothic" panose="020B0502020202020204" pitchFamily="34" charset="0"/>
          </a:endParaRPr>
        </a:p>
      </xdr:txBody>
    </xdr:sp>
    <xdr:clientData/>
  </xdr:twoCellAnchor>
</xdr:wsDr>
</file>

<file path=xl/drawings/drawing10.xml><?xml version="1.0" encoding="utf-8"?>
<xdr:wsDr xmlns:xdr="http://schemas.openxmlformats.org/drawingml/2006/spreadsheetDrawing" xmlns:a="http://schemas.openxmlformats.org/drawingml/2006/main">
  <xdr:twoCellAnchor>
    <xdr:from>
      <xdr:col>25</xdr:col>
      <xdr:colOff>155864</xdr:colOff>
      <xdr:row>0</xdr:row>
      <xdr:rowOff>51955</xdr:rowOff>
    </xdr:from>
    <xdr:to>
      <xdr:col>25</xdr:col>
      <xdr:colOff>1246909</xdr:colOff>
      <xdr:row>2</xdr:row>
      <xdr:rowOff>363682</xdr:rowOff>
    </xdr:to>
    <xdr:grpSp>
      <xdr:nvGrpSpPr>
        <xdr:cNvPr id="2" name="Agrupar 2">
          <a:extLst>
            <a:ext uri="{FF2B5EF4-FFF2-40B4-BE49-F238E27FC236}">
              <a16:creationId xmlns:a16="http://schemas.microsoft.com/office/drawing/2014/main" id="{AD34352F-0087-460A-9971-1356AA679188}"/>
            </a:ext>
          </a:extLst>
        </xdr:cNvPr>
        <xdr:cNvGrpSpPr/>
      </xdr:nvGrpSpPr>
      <xdr:grpSpPr>
        <a:xfrm>
          <a:off x="18743221" y="51955"/>
          <a:ext cx="1091045" cy="1010227"/>
          <a:chOff x="21197455" y="95624"/>
          <a:chExt cx="1145098" cy="1203240"/>
        </a:xfrm>
      </xdr:grpSpPr>
      <xdr:pic>
        <xdr:nvPicPr>
          <xdr:cNvPr id="3" name="Gráfico 7" descr="Início com preenchimento sólido">
            <a:hlinkClick xmlns:r="http://schemas.openxmlformats.org/officeDocument/2006/relationships" r:id="rId1"/>
            <a:extLst>
              <a:ext uri="{FF2B5EF4-FFF2-40B4-BE49-F238E27FC236}">
                <a16:creationId xmlns:a16="http://schemas.microsoft.com/office/drawing/2014/main" id="{BA9A4976-7242-7E5F-80BA-463841E7D8B1}"/>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 uri="{96DAC541-7B7A-43D3-8B79-37D633B846F1}">
                <asvg:svgBlip xmlns:asvg="http://schemas.microsoft.com/office/drawing/2016/SVG/main" r:embed="rId3"/>
              </a:ext>
            </a:extLst>
          </a:blip>
          <a:stretch>
            <a:fillRect/>
          </a:stretch>
        </xdr:blipFill>
        <xdr:spPr>
          <a:xfrm>
            <a:off x="21332579" y="95624"/>
            <a:ext cx="900752" cy="943467"/>
          </a:xfrm>
          <a:prstGeom prst="rect">
            <a:avLst/>
          </a:prstGeom>
        </xdr:spPr>
      </xdr:pic>
      <xdr:sp macro="" textlink="">
        <xdr:nvSpPr>
          <xdr:cNvPr id="4" name="TextBox 18">
            <a:extLst>
              <a:ext uri="{FF2B5EF4-FFF2-40B4-BE49-F238E27FC236}">
                <a16:creationId xmlns:a16="http://schemas.microsoft.com/office/drawing/2014/main" id="{02DC99A4-F864-7B54-7B95-D24534C9A002}"/>
              </a:ext>
            </a:extLst>
          </xdr:cNvPr>
          <xdr:cNvSpPr txBox="1"/>
        </xdr:nvSpPr>
        <xdr:spPr>
          <a:xfrm>
            <a:off x="21197455" y="923546"/>
            <a:ext cx="1145098" cy="37531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600">
                <a:solidFill>
                  <a:schemeClr val="tx1">
                    <a:lumMod val="75000"/>
                    <a:lumOff val="25000"/>
                  </a:schemeClr>
                </a:solidFill>
                <a:latin typeface="Century Gothic" panose="020B0502020202020204" pitchFamily="34" charset="0"/>
              </a:rPr>
              <a:t>Inicio</a:t>
            </a:r>
          </a:p>
        </xdr:txBody>
      </xdr:sp>
    </xdr:grpSp>
    <xdr:clientData/>
  </xdr:twoCellAnchor>
  <xdr:twoCellAnchor editAs="oneCell">
    <xdr:from>
      <xdr:col>1</xdr:col>
      <xdr:colOff>329047</xdr:colOff>
      <xdr:row>1</xdr:row>
      <xdr:rowOff>103909</xdr:rowOff>
    </xdr:from>
    <xdr:to>
      <xdr:col>1</xdr:col>
      <xdr:colOff>1087871</xdr:colOff>
      <xdr:row>2</xdr:row>
      <xdr:rowOff>534547</xdr:rowOff>
    </xdr:to>
    <xdr:pic>
      <xdr:nvPicPr>
        <xdr:cNvPr id="5" name="Imagem 9">
          <a:extLst>
            <a:ext uri="{FF2B5EF4-FFF2-40B4-BE49-F238E27FC236}">
              <a16:creationId xmlns:a16="http://schemas.microsoft.com/office/drawing/2014/main" id="{FCAD602A-D03E-41FE-8321-DFDE6E939EB8}"/>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471922" y="246784"/>
          <a:ext cx="758824" cy="983088"/>
        </a:xfrm>
        <a:prstGeom prst="rect">
          <a:avLst/>
        </a:prstGeom>
      </xdr:spPr>
    </xdr:pic>
    <xdr:clientData/>
  </xdr:twoCellAnchor>
  <xdr:twoCellAnchor>
    <xdr:from>
      <xdr:col>5</xdr:col>
      <xdr:colOff>138545</xdr:colOff>
      <xdr:row>1</xdr:row>
      <xdr:rowOff>333375</xdr:rowOff>
    </xdr:from>
    <xdr:to>
      <xdr:col>5</xdr:col>
      <xdr:colOff>1047750</xdr:colOff>
      <xdr:row>3</xdr:row>
      <xdr:rowOff>51954</xdr:rowOff>
    </xdr:to>
    <xdr:grpSp>
      <xdr:nvGrpSpPr>
        <xdr:cNvPr id="6" name="Agrupar 5">
          <a:extLst>
            <a:ext uri="{FF2B5EF4-FFF2-40B4-BE49-F238E27FC236}">
              <a16:creationId xmlns:a16="http://schemas.microsoft.com/office/drawing/2014/main" id="{27FBCC83-517D-43B2-A99C-230C3861424D}"/>
            </a:ext>
          </a:extLst>
        </xdr:cNvPr>
        <xdr:cNvGrpSpPr/>
      </xdr:nvGrpSpPr>
      <xdr:grpSpPr>
        <a:xfrm>
          <a:off x="5880759" y="469446"/>
          <a:ext cx="909205" cy="843437"/>
          <a:chOff x="5615420" y="476250"/>
          <a:chExt cx="909205" cy="829829"/>
        </a:xfrm>
      </xdr:grpSpPr>
      <xdr:sp macro="" textlink="">
        <xdr:nvSpPr>
          <xdr:cNvPr id="7" name="Elipse 6">
            <a:extLst>
              <a:ext uri="{FF2B5EF4-FFF2-40B4-BE49-F238E27FC236}">
                <a16:creationId xmlns:a16="http://schemas.microsoft.com/office/drawing/2014/main" id="{BC267B8C-539F-5687-3F80-B4F0DFA7100D}"/>
              </a:ext>
            </a:extLst>
          </xdr:cNvPr>
          <xdr:cNvSpPr/>
        </xdr:nvSpPr>
        <xdr:spPr>
          <a:xfrm>
            <a:off x="5615420" y="476250"/>
            <a:ext cx="909205" cy="829829"/>
          </a:xfrm>
          <a:prstGeom prst="ellipse">
            <a:avLst/>
          </a:prstGeom>
          <a:solidFill>
            <a:schemeClr val="bg1"/>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8" name="Imagem 7">
            <a:extLst>
              <a:ext uri="{FF2B5EF4-FFF2-40B4-BE49-F238E27FC236}">
                <a16:creationId xmlns:a16="http://schemas.microsoft.com/office/drawing/2014/main" id="{A0E62A62-E635-9D36-917C-9C1790E9A1CF}"/>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5715000" y="523876"/>
            <a:ext cx="714375" cy="713042"/>
          </a:xfrm>
          <a:prstGeom prst="rect">
            <a:avLst/>
          </a:prstGeom>
        </xdr:spPr>
      </xdr:pic>
    </xdr:grpSp>
    <xdr:clientData/>
  </xdr:twoCellAnchor>
  <xdr:twoCellAnchor>
    <xdr:from>
      <xdr:col>26</xdr:col>
      <xdr:colOff>1</xdr:colOff>
      <xdr:row>1</xdr:row>
      <xdr:rowOff>83553</xdr:rowOff>
    </xdr:from>
    <xdr:to>
      <xdr:col>27</xdr:col>
      <xdr:colOff>493280</xdr:colOff>
      <xdr:row>2</xdr:row>
      <xdr:rowOff>191641</xdr:rowOff>
    </xdr:to>
    <xdr:sp macro="" textlink="">
      <xdr:nvSpPr>
        <xdr:cNvPr id="9" name="Retângulo 8">
          <a:hlinkClick xmlns:r="http://schemas.openxmlformats.org/officeDocument/2006/relationships" r:id="rId6"/>
          <a:extLst>
            <a:ext uri="{FF2B5EF4-FFF2-40B4-BE49-F238E27FC236}">
              <a16:creationId xmlns:a16="http://schemas.microsoft.com/office/drawing/2014/main" id="{744B95E7-B044-401A-8D95-169BFF7E2C51}"/>
            </a:ext>
          </a:extLst>
        </xdr:cNvPr>
        <xdr:cNvSpPr/>
      </xdr:nvSpPr>
      <xdr:spPr>
        <a:xfrm>
          <a:off x="19021426" y="226428"/>
          <a:ext cx="1769629" cy="660538"/>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800">
              <a:solidFill>
                <a:sysClr val="windowText" lastClr="000000"/>
              </a:solidFill>
              <a:latin typeface="Century Gothic" panose="020B0502020202020204" pitchFamily="34" charset="0"/>
            </a:rPr>
            <a:t>RESUMO</a:t>
          </a:r>
          <a:r>
            <a:rPr lang="pt-BR" sz="1800" baseline="0">
              <a:solidFill>
                <a:sysClr val="windowText" lastClr="000000"/>
              </a:solidFill>
              <a:latin typeface="Century Gothic" panose="020B0502020202020204" pitchFamily="34" charset="0"/>
            </a:rPr>
            <a:t> DOS ITENS</a:t>
          </a:r>
          <a:endParaRPr lang="pt-BR" sz="1800">
            <a:solidFill>
              <a:sysClr val="windowText" lastClr="000000"/>
            </a:solidFill>
            <a:latin typeface="Century Gothic" panose="020B0502020202020204" pitchFamily="34" charset="0"/>
          </a:endParaRPr>
        </a:p>
      </xdr:txBody>
    </xdr:sp>
    <xdr:clientData/>
  </xdr:twoCellAnchor>
</xdr:wsDr>
</file>

<file path=xl/drawings/drawing11.xml><?xml version="1.0" encoding="utf-8"?>
<xdr:wsDr xmlns:xdr="http://schemas.openxmlformats.org/drawingml/2006/spreadsheetDrawing" xmlns:a="http://schemas.openxmlformats.org/drawingml/2006/main">
  <xdr:twoCellAnchor>
    <xdr:from>
      <xdr:col>25</xdr:col>
      <xdr:colOff>155864</xdr:colOff>
      <xdr:row>0</xdr:row>
      <xdr:rowOff>51955</xdr:rowOff>
    </xdr:from>
    <xdr:to>
      <xdr:col>25</xdr:col>
      <xdr:colOff>1246909</xdr:colOff>
      <xdr:row>2</xdr:row>
      <xdr:rowOff>363682</xdr:rowOff>
    </xdr:to>
    <xdr:grpSp>
      <xdr:nvGrpSpPr>
        <xdr:cNvPr id="2" name="Agrupar 2">
          <a:extLst>
            <a:ext uri="{FF2B5EF4-FFF2-40B4-BE49-F238E27FC236}">
              <a16:creationId xmlns:a16="http://schemas.microsoft.com/office/drawing/2014/main" id="{A6884E48-5AB2-4F86-87AC-0A2CD44A03CD}"/>
            </a:ext>
          </a:extLst>
        </xdr:cNvPr>
        <xdr:cNvGrpSpPr/>
      </xdr:nvGrpSpPr>
      <xdr:grpSpPr>
        <a:xfrm>
          <a:off x="18894589" y="51955"/>
          <a:ext cx="1091045" cy="1008982"/>
          <a:chOff x="21197455" y="95624"/>
          <a:chExt cx="1145098" cy="1203240"/>
        </a:xfrm>
      </xdr:grpSpPr>
      <xdr:pic>
        <xdr:nvPicPr>
          <xdr:cNvPr id="3" name="Gráfico 7" descr="Início com preenchimento sólido">
            <a:hlinkClick xmlns:r="http://schemas.openxmlformats.org/officeDocument/2006/relationships" r:id="rId1"/>
            <a:extLst>
              <a:ext uri="{FF2B5EF4-FFF2-40B4-BE49-F238E27FC236}">
                <a16:creationId xmlns:a16="http://schemas.microsoft.com/office/drawing/2014/main" id="{945CFF81-3772-6B24-17DA-84EA1EF90DD8}"/>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 uri="{96DAC541-7B7A-43D3-8B79-37D633B846F1}">
                <asvg:svgBlip xmlns:asvg="http://schemas.microsoft.com/office/drawing/2016/SVG/main" r:embed="rId3"/>
              </a:ext>
            </a:extLst>
          </a:blip>
          <a:stretch>
            <a:fillRect/>
          </a:stretch>
        </xdr:blipFill>
        <xdr:spPr>
          <a:xfrm>
            <a:off x="21332579" y="95624"/>
            <a:ext cx="900752" cy="943467"/>
          </a:xfrm>
          <a:prstGeom prst="rect">
            <a:avLst/>
          </a:prstGeom>
        </xdr:spPr>
      </xdr:pic>
      <xdr:sp macro="" textlink="">
        <xdr:nvSpPr>
          <xdr:cNvPr id="4" name="TextBox 18">
            <a:extLst>
              <a:ext uri="{FF2B5EF4-FFF2-40B4-BE49-F238E27FC236}">
                <a16:creationId xmlns:a16="http://schemas.microsoft.com/office/drawing/2014/main" id="{5DF77751-9D5C-2469-73E4-46E6CF5507F8}"/>
              </a:ext>
            </a:extLst>
          </xdr:cNvPr>
          <xdr:cNvSpPr txBox="1"/>
        </xdr:nvSpPr>
        <xdr:spPr>
          <a:xfrm>
            <a:off x="21197455" y="923546"/>
            <a:ext cx="1145098" cy="37531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600">
                <a:solidFill>
                  <a:schemeClr val="tx1">
                    <a:lumMod val="75000"/>
                    <a:lumOff val="25000"/>
                  </a:schemeClr>
                </a:solidFill>
                <a:latin typeface="Century Gothic" panose="020B0502020202020204" pitchFamily="34" charset="0"/>
              </a:rPr>
              <a:t>Inicio</a:t>
            </a:r>
          </a:p>
        </xdr:txBody>
      </xdr:sp>
    </xdr:grpSp>
    <xdr:clientData/>
  </xdr:twoCellAnchor>
  <xdr:twoCellAnchor editAs="oneCell">
    <xdr:from>
      <xdr:col>1</xdr:col>
      <xdr:colOff>329047</xdr:colOff>
      <xdr:row>1</xdr:row>
      <xdr:rowOff>103909</xdr:rowOff>
    </xdr:from>
    <xdr:to>
      <xdr:col>1</xdr:col>
      <xdr:colOff>1091046</xdr:colOff>
      <xdr:row>2</xdr:row>
      <xdr:rowOff>534547</xdr:rowOff>
    </xdr:to>
    <xdr:pic>
      <xdr:nvPicPr>
        <xdr:cNvPr id="5" name="Imagem 9">
          <a:extLst>
            <a:ext uri="{FF2B5EF4-FFF2-40B4-BE49-F238E27FC236}">
              <a16:creationId xmlns:a16="http://schemas.microsoft.com/office/drawing/2014/main" id="{C9DAA313-D5F6-4F5D-A416-2AFB33AE0974}"/>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471922" y="246784"/>
          <a:ext cx="761999" cy="983088"/>
        </a:xfrm>
        <a:prstGeom prst="rect">
          <a:avLst/>
        </a:prstGeom>
      </xdr:spPr>
    </xdr:pic>
    <xdr:clientData/>
  </xdr:twoCellAnchor>
  <xdr:twoCellAnchor>
    <xdr:from>
      <xdr:col>5</xdr:col>
      <xdr:colOff>138545</xdr:colOff>
      <xdr:row>1</xdr:row>
      <xdr:rowOff>333375</xdr:rowOff>
    </xdr:from>
    <xdr:to>
      <xdr:col>5</xdr:col>
      <xdr:colOff>1047750</xdr:colOff>
      <xdr:row>3</xdr:row>
      <xdr:rowOff>51954</xdr:rowOff>
    </xdr:to>
    <xdr:grpSp>
      <xdr:nvGrpSpPr>
        <xdr:cNvPr id="6" name="Agrupar 5">
          <a:extLst>
            <a:ext uri="{FF2B5EF4-FFF2-40B4-BE49-F238E27FC236}">
              <a16:creationId xmlns:a16="http://schemas.microsoft.com/office/drawing/2014/main" id="{BA7678C4-60A7-4934-A2BB-C33BDAF2204E}"/>
            </a:ext>
          </a:extLst>
        </xdr:cNvPr>
        <xdr:cNvGrpSpPr/>
      </xdr:nvGrpSpPr>
      <xdr:grpSpPr>
        <a:xfrm>
          <a:off x="6002957" y="470336"/>
          <a:ext cx="909205" cy="839167"/>
          <a:chOff x="5155045" y="476250"/>
          <a:chExt cx="909205" cy="829829"/>
        </a:xfrm>
      </xdr:grpSpPr>
      <xdr:sp macro="" textlink="">
        <xdr:nvSpPr>
          <xdr:cNvPr id="7" name="Elipse 6">
            <a:extLst>
              <a:ext uri="{FF2B5EF4-FFF2-40B4-BE49-F238E27FC236}">
                <a16:creationId xmlns:a16="http://schemas.microsoft.com/office/drawing/2014/main" id="{1DBDB918-FA25-9CCC-E0B0-C1041F111623}"/>
              </a:ext>
            </a:extLst>
          </xdr:cNvPr>
          <xdr:cNvSpPr/>
        </xdr:nvSpPr>
        <xdr:spPr>
          <a:xfrm>
            <a:off x="5155045" y="476250"/>
            <a:ext cx="909205" cy="829829"/>
          </a:xfrm>
          <a:prstGeom prst="ellipse">
            <a:avLst/>
          </a:prstGeom>
          <a:solidFill>
            <a:schemeClr val="bg1"/>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8" name="Imagem 7">
            <a:extLst>
              <a:ext uri="{FF2B5EF4-FFF2-40B4-BE49-F238E27FC236}">
                <a16:creationId xmlns:a16="http://schemas.microsoft.com/office/drawing/2014/main" id="{60CC6885-04AE-FE47-3E8E-AF4CA0A5BEBC}"/>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5207001" y="476250"/>
            <a:ext cx="779328" cy="777875"/>
          </a:xfrm>
          <a:prstGeom prst="rect">
            <a:avLst/>
          </a:prstGeom>
        </xdr:spPr>
      </xdr:pic>
    </xdr:grpSp>
    <xdr:clientData/>
  </xdr:twoCellAnchor>
  <xdr:twoCellAnchor>
    <xdr:from>
      <xdr:col>26</xdr:col>
      <xdr:colOff>76200</xdr:colOff>
      <xdr:row>1</xdr:row>
      <xdr:rowOff>95250</xdr:rowOff>
    </xdr:from>
    <xdr:to>
      <xdr:col>27</xdr:col>
      <xdr:colOff>563129</xdr:colOff>
      <xdr:row>2</xdr:row>
      <xdr:rowOff>202335</xdr:rowOff>
    </xdr:to>
    <xdr:sp macro="" textlink="">
      <xdr:nvSpPr>
        <xdr:cNvPr id="9" name="Retângulo 8">
          <a:hlinkClick xmlns:r="http://schemas.openxmlformats.org/officeDocument/2006/relationships" r:id="rId6"/>
          <a:extLst>
            <a:ext uri="{FF2B5EF4-FFF2-40B4-BE49-F238E27FC236}">
              <a16:creationId xmlns:a16="http://schemas.microsoft.com/office/drawing/2014/main" id="{6C8D6D1B-47D2-4B00-830B-A99C56669578}"/>
            </a:ext>
          </a:extLst>
        </xdr:cNvPr>
        <xdr:cNvSpPr/>
      </xdr:nvSpPr>
      <xdr:spPr>
        <a:xfrm>
          <a:off x="19211925" y="238125"/>
          <a:ext cx="1763279" cy="659535"/>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800">
              <a:solidFill>
                <a:sysClr val="windowText" lastClr="000000"/>
              </a:solidFill>
              <a:latin typeface="Century Gothic" panose="020B0502020202020204" pitchFamily="34" charset="0"/>
            </a:rPr>
            <a:t>RESUMO</a:t>
          </a:r>
          <a:r>
            <a:rPr lang="pt-BR" sz="1800" baseline="0">
              <a:solidFill>
                <a:sysClr val="windowText" lastClr="000000"/>
              </a:solidFill>
              <a:latin typeface="Century Gothic" panose="020B0502020202020204" pitchFamily="34" charset="0"/>
            </a:rPr>
            <a:t> DOS ITENS</a:t>
          </a:r>
          <a:endParaRPr lang="pt-BR" sz="1800">
            <a:solidFill>
              <a:sysClr val="windowText" lastClr="000000"/>
            </a:solidFill>
            <a:latin typeface="Century Gothic" panose="020B0502020202020204" pitchFamily="34" charset="0"/>
          </a:endParaRPr>
        </a:p>
      </xdr:txBody>
    </xdr:sp>
    <xdr:clientData/>
  </xdr:twoCellAnchor>
</xdr:wsDr>
</file>

<file path=xl/drawings/drawing12.xml><?xml version="1.0" encoding="utf-8"?>
<xdr:wsDr xmlns:xdr="http://schemas.openxmlformats.org/drawingml/2006/spreadsheetDrawing" xmlns:a="http://schemas.openxmlformats.org/drawingml/2006/main">
  <xdr:twoCellAnchor>
    <xdr:from>
      <xdr:col>25</xdr:col>
      <xdr:colOff>155864</xdr:colOff>
      <xdr:row>0</xdr:row>
      <xdr:rowOff>51955</xdr:rowOff>
    </xdr:from>
    <xdr:to>
      <xdr:col>25</xdr:col>
      <xdr:colOff>1246909</xdr:colOff>
      <xdr:row>2</xdr:row>
      <xdr:rowOff>363682</xdr:rowOff>
    </xdr:to>
    <xdr:grpSp>
      <xdr:nvGrpSpPr>
        <xdr:cNvPr id="2" name="Agrupar 2">
          <a:extLst>
            <a:ext uri="{FF2B5EF4-FFF2-40B4-BE49-F238E27FC236}">
              <a16:creationId xmlns:a16="http://schemas.microsoft.com/office/drawing/2014/main" id="{7DE03404-5EC2-4069-84A2-0EABAE1131C0}"/>
            </a:ext>
          </a:extLst>
        </xdr:cNvPr>
        <xdr:cNvGrpSpPr/>
      </xdr:nvGrpSpPr>
      <xdr:grpSpPr>
        <a:xfrm>
          <a:off x="18353150" y="51955"/>
          <a:ext cx="1091045" cy="1010227"/>
          <a:chOff x="21197455" y="95624"/>
          <a:chExt cx="1145098" cy="1203240"/>
        </a:xfrm>
      </xdr:grpSpPr>
      <xdr:pic>
        <xdr:nvPicPr>
          <xdr:cNvPr id="3" name="Gráfico 7" descr="Início com preenchimento sólido">
            <a:hlinkClick xmlns:r="http://schemas.openxmlformats.org/officeDocument/2006/relationships" r:id="rId1"/>
            <a:extLst>
              <a:ext uri="{FF2B5EF4-FFF2-40B4-BE49-F238E27FC236}">
                <a16:creationId xmlns:a16="http://schemas.microsoft.com/office/drawing/2014/main" id="{55D1FEDB-9EE2-5F17-0AB5-B892DCC4E44B}"/>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 uri="{96DAC541-7B7A-43D3-8B79-37D633B846F1}">
                <asvg:svgBlip xmlns:asvg="http://schemas.microsoft.com/office/drawing/2016/SVG/main" r:embed="rId3"/>
              </a:ext>
            </a:extLst>
          </a:blip>
          <a:stretch>
            <a:fillRect/>
          </a:stretch>
        </xdr:blipFill>
        <xdr:spPr>
          <a:xfrm>
            <a:off x="21332579" y="95624"/>
            <a:ext cx="900752" cy="943467"/>
          </a:xfrm>
          <a:prstGeom prst="rect">
            <a:avLst/>
          </a:prstGeom>
        </xdr:spPr>
      </xdr:pic>
      <xdr:sp macro="" textlink="">
        <xdr:nvSpPr>
          <xdr:cNvPr id="4" name="TextBox 18">
            <a:extLst>
              <a:ext uri="{FF2B5EF4-FFF2-40B4-BE49-F238E27FC236}">
                <a16:creationId xmlns:a16="http://schemas.microsoft.com/office/drawing/2014/main" id="{D3DB77CF-2901-28A2-2DAA-A1E1181D3B3C}"/>
              </a:ext>
            </a:extLst>
          </xdr:cNvPr>
          <xdr:cNvSpPr txBox="1"/>
        </xdr:nvSpPr>
        <xdr:spPr>
          <a:xfrm>
            <a:off x="21197455" y="923546"/>
            <a:ext cx="1145098" cy="37531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600">
                <a:solidFill>
                  <a:schemeClr val="tx1">
                    <a:lumMod val="75000"/>
                    <a:lumOff val="25000"/>
                  </a:schemeClr>
                </a:solidFill>
                <a:latin typeface="Century Gothic" panose="020B0502020202020204" pitchFamily="34" charset="0"/>
              </a:rPr>
              <a:t>Inicio</a:t>
            </a:r>
          </a:p>
        </xdr:txBody>
      </xdr:sp>
    </xdr:grpSp>
    <xdr:clientData/>
  </xdr:twoCellAnchor>
  <xdr:twoCellAnchor editAs="oneCell">
    <xdr:from>
      <xdr:col>1</xdr:col>
      <xdr:colOff>329047</xdr:colOff>
      <xdr:row>1</xdr:row>
      <xdr:rowOff>103909</xdr:rowOff>
    </xdr:from>
    <xdr:to>
      <xdr:col>1</xdr:col>
      <xdr:colOff>1087871</xdr:colOff>
      <xdr:row>2</xdr:row>
      <xdr:rowOff>534547</xdr:rowOff>
    </xdr:to>
    <xdr:pic>
      <xdr:nvPicPr>
        <xdr:cNvPr id="5" name="Imagem 9">
          <a:extLst>
            <a:ext uri="{FF2B5EF4-FFF2-40B4-BE49-F238E27FC236}">
              <a16:creationId xmlns:a16="http://schemas.microsoft.com/office/drawing/2014/main" id="{56967674-3ED6-44F7-8F7D-E699D25DBFAF}"/>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471922" y="246784"/>
          <a:ext cx="758824" cy="983088"/>
        </a:xfrm>
        <a:prstGeom prst="rect">
          <a:avLst/>
        </a:prstGeom>
      </xdr:spPr>
    </xdr:pic>
    <xdr:clientData/>
  </xdr:twoCellAnchor>
  <xdr:twoCellAnchor>
    <xdr:from>
      <xdr:col>5</xdr:col>
      <xdr:colOff>138545</xdr:colOff>
      <xdr:row>1</xdr:row>
      <xdr:rowOff>333375</xdr:rowOff>
    </xdr:from>
    <xdr:to>
      <xdr:col>5</xdr:col>
      <xdr:colOff>1047750</xdr:colOff>
      <xdr:row>3</xdr:row>
      <xdr:rowOff>51954</xdr:rowOff>
    </xdr:to>
    <xdr:grpSp>
      <xdr:nvGrpSpPr>
        <xdr:cNvPr id="6" name="Agrupar 5">
          <a:extLst>
            <a:ext uri="{FF2B5EF4-FFF2-40B4-BE49-F238E27FC236}">
              <a16:creationId xmlns:a16="http://schemas.microsoft.com/office/drawing/2014/main" id="{1BF3E950-8AB4-417D-8259-601F3EF0C8A8}"/>
            </a:ext>
          </a:extLst>
        </xdr:cNvPr>
        <xdr:cNvGrpSpPr/>
      </xdr:nvGrpSpPr>
      <xdr:grpSpPr>
        <a:xfrm>
          <a:off x="5490688" y="469446"/>
          <a:ext cx="909205" cy="843437"/>
          <a:chOff x="5155045" y="476250"/>
          <a:chExt cx="909205" cy="829829"/>
        </a:xfrm>
      </xdr:grpSpPr>
      <xdr:sp macro="" textlink="">
        <xdr:nvSpPr>
          <xdr:cNvPr id="7" name="Elipse 6">
            <a:extLst>
              <a:ext uri="{FF2B5EF4-FFF2-40B4-BE49-F238E27FC236}">
                <a16:creationId xmlns:a16="http://schemas.microsoft.com/office/drawing/2014/main" id="{5B11EBFA-06F2-A5D4-7600-2A63922858B4}"/>
              </a:ext>
            </a:extLst>
          </xdr:cNvPr>
          <xdr:cNvSpPr/>
        </xdr:nvSpPr>
        <xdr:spPr>
          <a:xfrm>
            <a:off x="5155045" y="476250"/>
            <a:ext cx="909205" cy="829829"/>
          </a:xfrm>
          <a:prstGeom prst="ellipse">
            <a:avLst/>
          </a:prstGeom>
          <a:solidFill>
            <a:schemeClr val="bg1"/>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8" name="Imagem 7">
            <a:extLst>
              <a:ext uri="{FF2B5EF4-FFF2-40B4-BE49-F238E27FC236}">
                <a16:creationId xmlns:a16="http://schemas.microsoft.com/office/drawing/2014/main" id="{F1FDE8B7-71D8-474D-B8E0-06DB135A868C}"/>
              </a:ext>
            </a:extLst>
          </xdr:cNvPr>
          <xdr:cNvPicPr>
            <a:picLocks noChangeAspect="1"/>
          </xdr:cNvPicPr>
        </xdr:nvPicPr>
        <xdr:blipFill rotWithShape="1">
          <a:blip xmlns:r="http://schemas.openxmlformats.org/officeDocument/2006/relationships" r:embed="rId5" cstate="email">
            <a:extLst>
              <a:ext uri="{28A0092B-C50C-407E-A947-70E740481C1C}">
                <a14:useLocalDpi xmlns:a14="http://schemas.microsoft.com/office/drawing/2010/main"/>
              </a:ext>
            </a:extLst>
          </a:blip>
          <a:srcRect/>
          <a:stretch/>
        </xdr:blipFill>
        <xdr:spPr>
          <a:xfrm>
            <a:off x="5270500" y="571500"/>
            <a:ext cx="677995" cy="650875"/>
          </a:xfrm>
          <a:prstGeom prst="rect">
            <a:avLst/>
          </a:prstGeom>
        </xdr:spPr>
      </xdr:pic>
    </xdr:grpSp>
    <xdr:clientData/>
  </xdr:twoCellAnchor>
  <xdr:twoCellAnchor>
    <xdr:from>
      <xdr:col>26</xdr:col>
      <xdr:colOff>19050</xdr:colOff>
      <xdr:row>1</xdr:row>
      <xdr:rowOff>95250</xdr:rowOff>
    </xdr:from>
    <xdr:to>
      <xdr:col>27</xdr:col>
      <xdr:colOff>505979</xdr:colOff>
      <xdr:row>2</xdr:row>
      <xdr:rowOff>202335</xdr:rowOff>
    </xdr:to>
    <xdr:sp macro="" textlink="">
      <xdr:nvSpPr>
        <xdr:cNvPr id="9" name="Retângulo 8">
          <a:hlinkClick xmlns:r="http://schemas.openxmlformats.org/officeDocument/2006/relationships" r:id="rId6"/>
          <a:extLst>
            <a:ext uri="{FF2B5EF4-FFF2-40B4-BE49-F238E27FC236}">
              <a16:creationId xmlns:a16="http://schemas.microsoft.com/office/drawing/2014/main" id="{DCC81001-16DF-43DE-BA0B-87D07B699343}"/>
            </a:ext>
          </a:extLst>
        </xdr:cNvPr>
        <xdr:cNvSpPr/>
      </xdr:nvSpPr>
      <xdr:spPr>
        <a:xfrm>
          <a:off x="18669000" y="238125"/>
          <a:ext cx="1763279" cy="659535"/>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800">
              <a:solidFill>
                <a:sysClr val="windowText" lastClr="000000"/>
              </a:solidFill>
              <a:latin typeface="Century Gothic" panose="020B0502020202020204" pitchFamily="34" charset="0"/>
            </a:rPr>
            <a:t>RESUMO</a:t>
          </a:r>
          <a:r>
            <a:rPr lang="pt-BR" sz="1800" baseline="0">
              <a:solidFill>
                <a:sysClr val="windowText" lastClr="000000"/>
              </a:solidFill>
              <a:latin typeface="Century Gothic" panose="020B0502020202020204" pitchFamily="34" charset="0"/>
            </a:rPr>
            <a:t> DOS ITENS</a:t>
          </a:r>
          <a:endParaRPr lang="pt-BR" sz="1800">
            <a:solidFill>
              <a:sysClr val="windowText" lastClr="000000"/>
            </a:solidFill>
            <a:latin typeface="Century Gothic" panose="020B0502020202020204" pitchFamily="34" charset="0"/>
          </a:endParaRPr>
        </a:p>
      </xdr:txBody>
    </xdr:sp>
    <xdr:clientData/>
  </xdr:twoCellAnchor>
</xdr:wsDr>
</file>

<file path=xl/drawings/drawing13.xml><?xml version="1.0" encoding="utf-8"?>
<xdr:wsDr xmlns:xdr="http://schemas.openxmlformats.org/drawingml/2006/spreadsheetDrawing" xmlns:a="http://schemas.openxmlformats.org/drawingml/2006/main">
  <xdr:twoCellAnchor editAs="oneCell">
    <xdr:from>
      <xdr:col>2</xdr:col>
      <xdr:colOff>168993</xdr:colOff>
      <xdr:row>1</xdr:row>
      <xdr:rowOff>107541</xdr:rowOff>
    </xdr:from>
    <xdr:to>
      <xdr:col>2</xdr:col>
      <xdr:colOff>1115685</xdr:colOff>
      <xdr:row>3</xdr:row>
      <xdr:rowOff>295695</xdr:rowOff>
    </xdr:to>
    <xdr:pic>
      <xdr:nvPicPr>
        <xdr:cNvPr id="2" name="Imagem 1">
          <a:extLst>
            <a:ext uri="{FF2B5EF4-FFF2-40B4-BE49-F238E27FC236}">
              <a16:creationId xmlns:a16="http://schemas.microsoft.com/office/drawing/2014/main" id="{5C2A5979-11DE-4F9D-B43E-1F0210B18337}"/>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8428" y="245807"/>
          <a:ext cx="946692" cy="987025"/>
        </a:xfrm>
        <a:prstGeom prst="rect">
          <a:avLst/>
        </a:prstGeom>
      </xdr:spPr>
    </xdr:pic>
    <xdr:clientData/>
  </xdr:twoCellAnchor>
  <xdr:twoCellAnchor>
    <xdr:from>
      <xdr:col>10</xdr:col>
      <xdr:colOff>159778</xdr:colOff>
      <xdr:row>1</xdr:row>
      <xdr:rowOff>353346</xdr:rowOff>
    </xdr:from>
    <xdr:to>
      <xdr:col>10</xdr:col>
      <xdr:colOff>1167582</xdr:colOff>
      <xdr:row>4</xdr:row>
      <xdr:rowOff>35994</xdr:rowOff>
    </xdr:to>
    <xdr:grpSp>
      <xdr:nvGrpSpPr>
        <xdr:cNvPr id="3" name="Group 14">
          <a:hlinkClick xmlns:r="http://schemas.openxmlformats.org/officeDocument/2006/relationships" r:id="rId2"/>
          <a:extLst>
            <a:ext uri="{FF2B5EF4-FFF2-40B4-BE49-F238E27FC236}">
              <a16:creationId xmlns:a16="http://schemas.microsoft.com/office/drawing/2014/main" id="{F9A31BC7-92E9-46F0-B284-D4553074B7D7}"/>
            </a:ext>
          </a:extLst>
        </xdr:cNvPr>
        <xdr:cNvGrpSpPr/>
      </xdr:nvGrpSpPr>
      <xdr:grpSpPr>
        <a:xfrm>
          <a:off x="5798578" y="493046"/>
          <a:ext cx="1007804" cy="939948"/>
          <a:chOff x="1766260" y="812959"/>
          <a:chExt cx="1113414" cy="1033899"/>
        </a:xfrm>
      </xdr:grpSpPr>
      <xdr:sp macro="" textlink="">
        <xdr:nvSpPr>
          <xdr:cNvPr id="4" name="Elipse 4">
            <a:extLst>
              <a:ext uri="{FF2B5EF4-FFF2-40B4-BE49-F238E27FC236}">
                <a16:creationId xmlns:a16="http://schemas.microsoft.com/office/drawing/2014/main" id="{C5B6B94A-26AD-E151-07AE-31AF5766EEF0}"/>
              </a:ext>
            </a:extLst>
          </xdr:cNvPr>
          <xdr:cNvSpPr/>
        </xdr:nvSpPr>
        <xdr:spPr>
          <a:xfrm>
            <a:off x="1766260" y="812959"/>
            <a:ext cx="1113414" cy="1033899"/>
          </a:xfrm>
          <a:prstGeom prst="ellipse">
            <a:avLst/>
          </a:prstGeom>
          <a:solidFill>
            <a:schemeClr val="bg1"/>
          </a:solidFill>
          <a:ln>
            <a:solidFill>
              <a:schemeClr val="bg1">
                <a:lumMod val="85000"/>
              </a:schemeClr>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5" name="Imagem 5">
            <a:extLst>
              <a:ext uri="{FF2B5EF4-FFF2-40B4-BE49-F238E27FC236}">
                <a16:creationId xmlns:a16="http://schemas.microsoft.com/office/drawing/2014/main" id="{20A2DF50-BFE5-45FB-01D4-023AA6D7910B}"/>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1804720" y="853022"/>
            <a:ext cx="998039" cy="933416"/>
          </a:xfrm>
          <a:prstGeom prst="rect">
            <a:avLst/>
          </a:prstGeom>
        </xdr:spPr>
      </xdr:pic>
    </xdr:grpSp>
    <xdr:clientData/>
  </xdr:twoCellAnchor>
  <xdr:oneCellAnchor>
    <xdr:from>
      <xdr:col>17</xdr:col>
      <xdr:colOff>1208586</xdr:colOff>
      <xdr:row>0</xdr:row>
      <xdr:rowOff>46089</xdr:rowOff>
    </xdr:from>
    <xdr:ext cx="646896" cy="677573"/>
    <xdr:pic>
      <xdr:nvPicPr>
        <xdr:cNvPr id="6" name="Gráfico 5" descr="Início com preenchimento sólido">
          <a:hlinkClick xmlns:r="http://schemas.openxmlformats.org/officeDocument/2006/relationships" r:id="rId4"/>
          <a:extLst>
            <a:ext uri="{FF2B5EF4-FFF2-40B4-BE49-F238E27FC236}">
              <a16:creationId xmlns:a16="http://schemas.microsoft.com/office/drawing/2014/main" id="{3640E76A-EAF6-4320-BE57-F2A7B6ABA262}"/>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 uri="{96DAC541-7B7A-43D3-8B79-37D633B846F1}">
              <asvg:svgBlip xmlns:asvg="http://schemas.microsoft.com/office/drawing/2016/SVG/main" r:embed="rId6"/>
            </a:ext>
          </a:extLst>
        </a:blip>
        <a:stretch>
          <a:fillRect/>
        </a:stretch>
      </xdr:blipFill>
      <xdr:spPr>
        <a:xfrm>
          <a:off x="17324271" y="46089"/>
          <a:ext cx="646896" cy="677573"/>
        </a:xfrm>
        <a:prstGeom prst="rect">
          <a:avLst/>
        </a:prstGeom>
      </xdr:spPr>
    </xdr:pic>
    <xdr:clientData/>
  </xdr:oneCellAnchor>
  <xdr:twoCellAnchor>
    <xdr:from>
      <xdr:col>17</xdr:col>
      <xdr:colOff>1062060</xdr:colOff>
      <xdr:row>1</xdr:row>
      <xdr:rowOff>519863</xdr:rowOff>
    </xdr:from>
    <xdr:to>
      <xdr:col>18</xdr:col>
      <xdr:colOff>449739</xdr:colOff>
      <xdr:row>2</xdr:row>
      <xdr:rowOff>234113</xdr:rowOff>
    </xdr:to>
    <xdr:sp macro="" textlink="">
      <xdr:nvSpPr>
        <xdr:cNvPr id="7" name="TextBox 18">
          <a:extLst>
            <a:ext uri="{FF2B5EF4-FFF2-40B4-BE49-F238E27FC236}">
              <a16:creationId xmlns:a16="http://schemas.microsoft.com/office/drawing/2014/main" id="{7719B26C-CB30-4562-93EC-B14D6FBB5390}"/>
            </a:ext>
          </a:extLst>
        </xdr:cNvPr>
        <xdr:cNvSpPr txBox="1"/>
      </xdr:nvSpPr>
      <xdr:spPr>
        <a:xfrm>
          <a:off x="17177745" y="658129"/>
          <a:ext cx="923970" cy="26731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316388</xdr:colOff>
      <xdr:row>1</xdr:row>
      <xdr:rowOff>533470</xdr:rowOff>
    </xdr:from>
    <xdr:to>
      <xdr:col>18</xdr:col>
      <xdr:colOff>1320596</xdr:colOff>
      <xdr:row>3</xdr:row>
      <xdr:rowOff>32726</xdr:rowOff>
    </xdr:to>
    <xdr:sp macro="" textlink="">
      <xdr:nvSpPr>
        <xdr:cNvPr id="8" name="TextBox 19">
          <a:hlinkClick xmlns:r="http://schemas.openxmlformats.org/officeDocument/2006/relationships" r:id="rId7"/>
          <a:extLst>
            <a:ext uri="{FF2B5EF4-FFF2-40B4-BE49-F238E27FC236}">
              <a16:creationId xmlns:a16="http://schemas.microsoft.com/office/drawing/2014/main" id="{E680E2BE-2B9E-420D-B5FA-E9A88C4678E2}"/>
            </a:ext>
          </a:extLst>
        </xdr:cNvPr>
        <xdr:cNvSpPr txBox="1"/>
      </xdr:nvSpPr>
      <xdr:spPr>
        <a:xfrm>
          <a:off x="17968364" y="671736"/>
          <a:ext cx="1004208" cy="29812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Seguiinte</a:t>
          </a:r>
        </a:p>
      </xdr:txBody>
    </xdr:sp>
    <xdr:clientData/>
  </xdr:twoCellAnchor>
  <xdr:twoCellAnchor>
    <xdr:from>
      <xdr:col>18</xdr:col>
      <xdr:colOff>715079</xdr:colOff>
      <xdr:row>1</xdr:row>
      <xdr:rowOff>9596</xdr:rowOff>
    </xdr:from>
    <xdr:to>
      <xdr:col>18</xdr:col>
      <xdr:colOff>1096079</xdr:colOff>
      <xdr:row>1</xdr:row>
      <xdr:rowOff>492652</xdr:rowOff>
    </xdr:to>
    <xdr:sp macro="" textlink="">
      <xdr:nvSpPr>
        <xdr:cNvPr id="10" name="Isosceles Triangle 23">
          <a:hlinkClick xmlns:r="http://schemas.openxmlformats.org/officeDocument/2006/relationships" r:id="rId7"/>
          <a:extLst>
            <a:ext uri="{FF2B5EF4-FFF2-40B4-BE49-F238E27FC236}">
              <a16:creationId xmlns:a16="http://schemas.microsoft.com/office/drawing/2014/main" id="{89626913-CAD9-44F2-8DFB-D4DE0A5FD74A}"/>
            </a:ext>
          </a:extLst>
        </xdr:cNvPr>
        <xdr:cNvSpPr/>
      </xdr:nvSpPr>
      <xdr:spPr>
        <a:xfrm rot="5400000">
          <a:off x="18316027" y="198890"/>
          <a:ext cx="483056"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61452</xdr:colOff>
      <xdr:row>0</xdr:row>
      <xdr:rowOff>46089</xdr:rowOff>
    </xdr:from>
    <xdr:to>
      <xdr:col>11</xdr:col>
      <xdr:colOff>431390</xdr:colOff>
      <xdr:row>1</xdr:row>
      <xdr:rowOff>200947</xdr:rowOff>
    </xdr:to>
    <xdr:sp macro="" textlink="">
      <xdr:nvSpPr>
        <xdr:cNvPr id="13" name="Retângulo 12">
          <a:hlinkClick xmlns:r="http://schemas.openxmlformats.org/officeDocument/2006/relationships" r:id="rId8"/>
          <a:extLst>
            <a:ext uri="{FF2B5EF4-FFF2-40B4-BE49-F238E27FC236}">
              <a16:creationId xmlns:a16="http://schemas.microsoft.com/office/drawing/2014/main" id="{D9D561DF-16C0-469A-80BA-9A76EAF27976}"/>
            </a:ext>
          </a:extLst>
        </xdr:cNvPr>
        <xdr:cNvSpPr/>
      </xdr:nvSpPr>
      <xdr:spPr>
        <a:xfrm>
          <a:off x="5423105" y="46089"/>
          <a:ext cx="1906229" cy="293124"/>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editAs="oneCell">
    <xdr:from>
      <xdr:col>10</xdr:col>
      <xdr:colOff>1</xdr:colOff>
      <xdr:row>26</xdr:row>
      <xdr:rowOff>0</xdr:rowOff>
    </xdr:from>
    <xdr:to>
      <xdr:col>12</xdr:col>
      <xdr:colOff>154927</xdr:colOff>
      <xdr:row>30</xdr:row>
      <xdr:rowOff>97631</xdr:rowOff>
    </xdr:to>
    <xdr:pic>
      <xdr:nvPicPr>
        <xdr:cNvPr id="11" name="Imagem 8">
          <a:extLst>
            <a:ext uri="{FF2B5EF4-FFF2-40B4-BE49-F238E27FC236}">
              <a16:creationId xmlns:a16="http://schemas.microsoft.com/office/drawing/2014/main" id="{45668A14-6834-E47F-8FA0-825D9D319D3D}"/>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5633358" y="12854214"/>
          <a:ext cx="3366212" cy="1004774"/>
        </a:xfrm>
        <a:prstGeom prst="rect">
          <a:avLst/>
        </a:prstGeom>
      </xdr:spPr>
    </xdr:pic>
    <xdr:clientData/>
  </xdr:twoCellAnchor>
  <xdr:twoCellAnchor editAs="oneCell">
    <xdr:from>
      <xdr:col>10</xdr:col>
      <xdr:colOff>0</xdr:colOff>
      <xdr:row>31</xdr:row>
      <xdr:rowOff>0</xdr:rowOff>
    </xdr:from>
    <xdr:to>
      <xdr:col>12</xdr:col>
      <xdr:colOff>83145</xdr:colOff>
      <xdr:row>38</xdr:row>
      <xdr:rowOff>205581</xdr:rowOff>
    </xdr:to>
    <xdr:pic>
      <xdr:nvPicPr>
        <xdr:cNvPr id="14" name="Imagem 10">
          <a:extLst>
            <a:ext uri="{FF2B5EF4-FFF2-40B4-BE49-F238E27FC236}">
              <a16:creationId xmlns:a16="http://schemas.microsoft.com/office/drawing/2014/main" id="{F36D3E4F-A05A-75D7-7D2B-785F9A3E9491}"/>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633357" y="13988143"/>
          <a:ext cx="3294431" cy="1793081"/>
        </a:xfrm>
        <a:prstGeom prst="rect">
          <a:avLst/>
        </a:prstGeom>
      </xdr:spPr>
    </xdr:pic>
    <xdr:clientData/>
  </xdr:twoCellAnchor>
  <xdr:twoCellAnchor editAs="oneCell">
    <xdr:from>
      <xdr:col>13</xdr:col>
      <xdr:colOff>1</xdr:colOff>
      <xdr:row>27</xdr:row>
      <xdr:rowOff>1</xdr:rowOff>
    </xdr:from>
    <xdr:to>
      <xdr:col>15</xdr:col>
      <xdr:colOff>555851</xdr:colOff>
      <xdr:row>33</xdr:row>
      <xdr:rowOff>37307</xdr:rowOff>
    </xdr:to>
    <xdr:pic>
      <xdr:nvPicPr>
        <xdr:cNvPr id="16" name="Imagem 11">
          <a:extLst>
            <a:ext uri="{FF2B5EF4-FFF2-40B4-BE49-F238E27FC236}">
              <a16:creationId xmlns:a16="http://schemas.microsoft.com/office/drawing/2014/main" id="{B7B7DAE2-011D-5CDC-AEAB-95B29D03F1B3}"/>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9981407" y="13136564"/>
          <a:ext cx="3622900" cy="1408906"/>
        </a:xfrm>
        <a:prstGeom prst="rect">
          <a:avLst/>
        </a:prstGeom>
      </xdr:spPr>
    </xdr:pic>
    <xdr:clientData/>
  </xdr:twoCellAnchor>
  <xdr:twoCellAnchor editAs="oneCell">
    <xdr:from>
      <xdr:col>13</xdr:col>
      <xdr:colOff>0</xdr:colOff>
      <xdr:row>34</xdr:row>
      <xdr:rowOff>0</xdr:rowOff>
    </xdr:from>
    <xdr:to>
      <xdr:col>15</xdr:col>
      <xdr:colOff>881857</xdr:colOff>
      <xdr:row>40</xdr:row>
      <xdr:rowOff>93317</xdr:rowOff>
    </xdr:to>
    <xdr:pic>
      <xdr:nvPicPr>
        <xdr:cNvPr id="18" name="Imagem 13">
          <a:extLst>
            <a:ext uri="{FF2B5EF4-FFF2-40B4-BE49-F238E27FC236}">
              <a16:creationId xmlns:a16="http://schemas.microsoft.com/office/drawing/2014/main" id="{EBC5243A-BACE-9720-A8C6-BB974E5FD138}"/>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10450286" y="14668500"/>
          <a:ext cx="4093142" cy="1454031"/>
        </a:xfrm>
        <a:prstGeom prst="rect">
          <a:avLst/>
        </a:prstGeom>
      </xdr:spPr>
    </xdr:pic>
    <xdr:clientData/>
  </xdr:twoCellAnchor>
  <xdr:twoCellAnchor editAs="oneCell">
    <xdr:from>
      <xdr:col>19</xdr:col>
      <xdr:colOff>21251</xdr:colOff>
      <xdr:row>26</xdr:row>
      <xdr:rowOff>178594</xdr:rowOff>
    </xdr:from>
    <xdr:to>
      <xdr:col>21</xdr:col>
      <xdr:colOff>125328</xdr:colOff>
      <xdr:row>32</xdr:row>
      <xdr:rowOff>136525</xdr:rowOff>
    </xdr:to>
    <xdr:pic>
      <xdr:nvPicPr>
        <xdr:cNvPr id="22" name="Imagem 14">
          <a:extLst>
            <a:ext uri="{FF2B5EF4-FFF2-40B4-BE49-F238E27FC236}">
              <a16:creationId xmlns:a16="http://schemas.microsoft.com/office/drawing/2014/main" id="{60A21D53-D37D-2672-2815-3BE40F267914}"/>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19170470" y="13077032"/>
          <a:ext cx="3171127" cy="1329531"/>
        </a:xfrm>
        <a:prstGeom prst="rect">
          <a:avLst/>
        </a:prstGeom>
      </xdr:spPr>
    </xdr:pic>
    <xdr:clientData/>
  </xdr:twoCellAnchor>
  <xdr:twoCellAnchor editAs="oneCell">
    <xdr:from>
      <xdr:col>18</xdr:col>
      <xdr:colOff>1508126</xdr:colOff>
      <xdr:row>32</xdr:row>
      <xdr:rowOff>79374</xdr:rowOff>
    </xdr:from>
    <xdr:to>
      <xdr:col>20</xdr:col>
      <xdr:colOff>542540</xdr:colOff>
      <xdr:row>36</xdr:row>
      <xdr:rowOff>57943</xdr:rowOff>
    </xdr:to>
    <xdr:pic>
      <xdr:nvPicPr>
        <xdr:cNvPr id="26" name="Imagem 15">
          <a:extLst>
            <a:ext uri="{FF2B5EF4-FFF2-40B4-BE49-F238E27FC236}">
              <a16:creationId xmlns:a16="http://schemas.microsoft.com/office/drawing/2014/main" id="{5048CA55-DBEC-844A-2DB2-519290E1ABDB}"/>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19129376" y="14406562"/>
          <a:ext cx="2101464" cy="892969"/>
        </a:xfrm>
        <a:prstGeom prst="rect">
          <a:avLst/>
        </a:prstGeom>
      </xdr:spPr>
    </xdr:pic>
    <xdr:clientData/>
  </xdr:twoCellAnchor>
  <xdr:twoCellAnchor editAs="oneCell">
    <xdr:from>
      <xdr:col>18</xdr:col>
      <xdr:colOff>1508125</xdr:colOff>
      <xdr:row>36</xdr:row>
      <xdr:rowOff>99219</xdr:rowOff>
    </xdr:from>
    <xdr:to>
      <xdr:col>20</xdr:col>
      <xdr:colOff>1134969</xdr:colOff>
      <xdr:row>44</xdr:row>
      <xdr:rowOff>155575</xdr:rowOff>
    </xdr:to>
    <xdr:pic>
      <xdr:nvPicPr>
        <xdr:cNvPr id="29" name="Imagem 16">
          <a:extLst>
            <a:ext uri="{FF2B5EF4-FFF2-40B4-BE49-F238E27FC236}">
              <a16:creationId xmlns:a16="http://schemas.microsoft.com/office/drawing/2014/main" id="{5EE70C17-8EED-058B-5D4B-8E90777FAE15}"/>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19129375" y="15378907"/>
          <a:ext cx="2693894" cy="1885156"/>
        </a:xfrm>
        <a:prstGeom prst="rect">
          <a:avLst/>
        </a:prstGeom>
      </xdr:spPr>
    </xdr:pic>
    <xdr:clientData/>
  </xdr:twoCellAnchor>
  <xdr:twoCellAnchor editAs="oneCell">
    <xdr:from>
      <xdr:col>13</xdr:col>
      <xdr:colOff>113009</xdr:colOff>
      <xdr:row>41</xdr:row>
      <xdr:rowOff>161440</xdr:rowOff>
    </xdr:from>
    <xdr:to>
      <xdr:col>14</xdr:col>
      <xdr:colOff>1492407</xdr:colOff>
      <xdr:row>46</xdr:row>
      <xdr:rowOff>83949</xdr:rowOff>
    </xdr:to>
    <xdr:pic>
      <xdr:nvPicPr>
        <xdr:cNvPr id="30" name="Imagem 8">
          <a:extLst>
            <a:ext uri="{FF2B5EF4-FFF2-40B4-BE49-F238E27FC236}">
              <a16:creationId xmlns:a16="http://schemas.microsoft.com/office/drawing/2014/main" id="{062C9325-9B26-AEB9-1CB8-E098A04383F2}"/>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10041611" y="16499237"/>
          <a:ext cx="2912923" cy="1065509"/>
        </a:xfrm>
        <a:prstGeom prst="rect">
          <a:avLst/>
        </a:prstGeom>
      </xdr:spPr>
    </xdr:pic>
    <xdr:clientData/>
  </xdr:twoCellAnchor>
  <xdr:twoCellAnchor editAs="oneCell">
    <xdr:from>
      <xdr:col>13</xdr:col>
      <xdr:colOff>1011655</xdr:colOff>
      <xdr:row>45</xdr:row>
      <xdr:rowOff>1</xdr:rowOff>
    </xdr:from>
    <xdr:to>
      <xdr:col>14</xdr:col>
      <xdr:colOff>261592</xdr:colOff>
      <xdr:row>50</xdr:row>
      <xdr:rowOff>22149</xdr:rowOff>
    </xdr:to>
    <xdr:pic>
      <xdr:nvPicPr>
        <xdr:cNvPr id="35" name="Imagem 14">
          <a:extLst>
            <a:ext uri="{FF2B5EF4-FFF2-40B4-BE49-F238E27FC236}">
              <a16:creationId xmlns:a16="http://schemas.microsoft.com/office/drawing/2014/main" id="{FF285DEE-3168-D012-E6B5-B394DC4FAAD6}"/>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10940257" y="17241865"/>
          <a:ext cx="783462" cy="1127048"/>
        </a:xfrm>
        <a:prstGeom prst="rect">
          <a:avLst/>
        </a:prstGeom>
      </xdr:spPr>
    </xdr:pic>
    <xdr:clientData/>
  </xdr:twoCellAnchor>
  <xdr:twoCellAnchor editAs="oneCell">
    <xdr:from>
      <xdr:col>16</xdr:col>
      <xdr:colOff>617748</xdr:colOff>
      <xdr:row>26</xdr:row>
      <xdr:rowOff>32289</xdr:rowOff>
    </xdr:from>
    <xdr:to>
      <xdr:col>16</xdr:col>
      <xdr:colOff>1485254</xdr:colOff>
      <xdr:row>32</xdr:row>
      <xdr:rowOff>144209</xdr:rowOff>
    </xdr:to>
    <xdr:pic>
      <xdr:nvPicPr>
        <xdr:cNvPr id="43" name="Imagem 16">
          <a:extLst>
            <a:ext uri="{FF2B5EF4-FFF2-40B4-BE49-F238E27FC236}">
              <a16:creationId xmlns:a16="http://schemas.microsoft.com/office/drawing/2014/main" id="{F2E70DAD-ECEB-5107-AA2E-45DE14D36518}"/>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15147409" y="12979831"/>
          <a:ext cx="867506" cy="1483520"/>
        </a:xfrm>
        <a:prstGeom prst="rect">
          <a:avLst/>
        </a:prstGeom>
      </xdr:spPr>
    </xdr:pic>
    <xdr:clientData/>
  </xdr:twoCellAnchor>
  <xdr:twoCellAnchor editAs="oneCell">
    <xdr:from>
      <xdr:col>14</xdr:col>
      <xdr:colOff>315919</xdr:colOff>
      <xdr:row>43</xdr:row>
      <xdr:rowOff>43684</xdr:rowOff>
    </xdr:from>
    <xdr:to>
      <xdr:col>14</xdr:col>
      <xdr:colOff>1488728</xdr:colOff>
      <xdr:row>51</xdr:row>
      <xdr:rowOff>30</xdr:rowOff>
    </xdr:to>
    <xdr:pic>
      <xdr:nvPicPr>
        <xdr:cNvPr id="42" name="Imagem 18">
          <a:extLst>
            <a:ext uri="{FF2B5EF4-FFF2-40B4-BE49-F238E27FC236}">
              <a16:creationId xmlns:a16="http://schemas.microsoft.com/office/drawing/2014/main" id="{99462458-8485-DA47-0E97-EF221B13448B}"/>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11778207" y="16833515"/>
          <a:ext cx="1172809" cy="1699875"/>
        </a:xfrm>
        <a:prstGeom prst="rect">
          <a:avLst/>
        </a:prstGeom>
      </xdr:spPr>
    </xdr:pic>
    <xdr:clientData/>
  </xdr:twoCellAnchor>
  <xdr:twoCellAnchor editAs="oneCell">
    <xdr:from>
      <xdr:col>16</xdr:col>
      <xdr:colOff>468179</xdr:colOff>
      <xdr:row>33</xdr:row>
      <xdr:rowOff>209872</xdr:rowOff>
    </xdr:from>
    <xdr:to>
      <xdr:col>18</xdr:col>
      <xdr:colOff>662230</xdr:colOff>
      <xdr:row>39</xdr:row>
      <xdr:rowOff>7150</xdr:rowOff>
    </xdr:to>
    <xdr:pic>
      <xdr:nvPicPr>
        <xdr:cNvPr id="47" name="Imagem 19">
          <a:extLst>
            <a:ext uri="{FF2B5EF4-FFF2-40B4-BE49-F238E27FC236}">
              <a16:creationId xmlns:a16="http://schemas.microsoft.com/office/drawing/2014/main" id="{A30B5C97-2880-C7EB-40D2-66073D19DDFE}"/>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14997840" y="14739533"/>
          <a:ext cx="3261101" cy="1168878"/>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2</xdr:col>
      <xdr:colOff>168993</xdr:colOff>
      <xdr:row>1</xdr:row>
      <xdr:rowOff>107541</xdr:rowOff>
    </xdr:from>
    <xdr:to>
      <xdr:col>2</xdr:col>
      <xdr:colOff>1115685</xdr:colOff>
      <xdr:row>3</xdr:row>
      <xdr:rowOff>295695</xdr:rowOff>
    </xdr:to>
    <xdr:pic>
      <xdr:nvPicPr>
        <xdr:cNvPr id="2" name="Imagem 1">
          <a:extLst>
            <a:ext uri="{FF2B5EF4-FFF2-40B4-BE49-F238E27FC236}">
              <a16:creationId xmlns:a16="http://schemas.microsoft.com/office/drawing/2014/main" id="{0E0998AC-94D9-4061-9419-6CF735565F48}"/>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3" y="250416"/>
          <a:ext cx="946692" cy="988254"/>
        </a:xfrm>
        <a:prstGeom prst="rect">
          <a:avLst/>
        </a:prstGeom>
      </xdr:spPr>
    </xdr:pic>
    <xdr:clientData/>
  </xdr:twoCellAnchor>
  <xdr:oneCellAnchor>
    <xdr:from>
      <xdr:col>17</xdr:col>
      <xdr:colOff>1223949</xdr:colOff>
      <xdr:row>0</xdr:row>
      <xdr:rowOff>0</xdr:rowOff>
    </xdr:from>
    <xdr:ext cx="646896" cy="677573"/>
    <xdr:pic>
      <xdr:nvPicPr>
        <xdr:cNvPr id="6" name="Gráfico 5" descr="Início com preenchimento sólido">
          <a:hlinkClick xmlns:r="http://schemas.openxmlformats.org/officeDocument/2006/relationships" r:id="rId2"/>
          <a:extLst>
            <a:ext uri="{FF2B5EF4-FFF2-40B4-BE49-F238E27FC236}">
              <a16:creationId xmlns:a16="http://schemas.microsoft.com/office/drawing/2014/main" id="{AAF071D8-2331-4F6F-B468-523E223A594A}"/>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39634"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7" name="TextBox 18">
          <a:extLst>
            <a:ext uri="{FF2B5EF4-FFF2-40B4-BE49-F238E27FC236}">
              <a16:creationId xmlns:a16="http://schemas.microsoft.com/office/drawing/2014/main" id="{364E0BDF-65E9-44D6-BFCF-338C1675B5E4}"/>
            </a:ext>
          </a:extLst>
        </xdr:cNvPr>
        <xdr:cNvSpPr txBox="1"/>
      </xdr:nvSpPr>
      <xdr:spPr>
        <a:xfrm>
          <a:off x="17193108" y="612040"/>
          <a:ext cx="923970" cy="26731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8" name="TextBox 19">
          <a:hlinkClick xmlns:r="http://schemas.openxmlformats.org/officeDocument/2006/relationships" r:id="rId5"/>
          <a:extLst>
            <a:ext uri="{FF2B5EF4-FFF2-40B4-BE49-F238E27FC236}">
              <a16:creationId xmlns:a16="http://schemas.microsoft.com/office/drawing/2014/main" id="{C91A063D-F8D3-467D-A8DC-C4229A782683}"/>
            </a:ext>
          </a:extLst>
        </xdr:cNvPr>
        <xdr:cNvSpPr txBox="1"/>
      </xdr:nvSpPr>
      <xdr:spPr>
        <a:xfrm>
          <a:off x="17983727" y="625647"/>
          <a:ext cx="1004208" cy="29812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Seguiente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9" name="TextBox 22">
          <a:hlinkClick xmlns:r="http://schemas.openxmlformats.org/officeDocument/2006/relationships" r:id="rId6"/>
          <a:extLst>
            <a:ext uri="{FF2B5EF4-FFF2-40B4-BE49-F238E27FC236}">
              <a16:creationId xmlns:a16="http://schemas.microsoft.com/office/drawing/2014/main" id="{B5DB9831-DE81-41D5-AD25-156FE01F8A97}"/>
            </a:ext>
          </a:extLst>
        </xdr:cNvPr>
        <xdr:cNvSpPr txBox="1"/>
      </xdr:nvSpPr>
      <xdr:spPr>
        <a:xfrm>
          <a:off x="16422943" y="614761"/>
          <a:ext cx="1004208" cy="29812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1111442</xdr:colOff>
      <xdr:row>1</xdr:row>
      <xdr:rowOff>446563</xdr:rowOff>
    </xdr:to>
    <xdr:sp macro="" textlink="">
      <xdr:nvSpPr>
        <xdr:cNvPr id="10" name="Isosceles Triangle 23">
          <a:hlinkClick xmlns:r="http://schemas.openxmlformats.org/officeDocument/2006/relationships" r:id="rId5"/>
          <a:extLst>
            <a:ext uri="{FF2B5EF4-FFF2-40B4-BE49-F238E27FC236}">
              <a16:creationId xmlns:a16="http://schemas.microsoft.com/office/drawing/2014/main" id="{F657006F-1992-4BFA-9B78-8DB7F5F615CE}"/>
            </a:ext>
          </a:extLst>
        </xdr:cNvPr>
        <xdr:cNvSpPr/>
      </xdr:nvSpPr>
      <xdr:spPr>
        <a:xfrm rot="5400000">
          <a:off x="18331390" y="152801"/>
          <a:ext cx="483056"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11" name="Isosceles Triangle 25">
          <a:hlinkClick xmlns:r="http://schemas.openxmlformats.org/officeDocument/2006/relationships" r:id="rId6"/>
          <a:extLst>
            <a:ext uri="{FF2B5EF4-FFF2-40B4-BE49-F238E27FC236}">
              <a16:creationId xmlns:a16="http://schemas.microsoft.com/office/drawing/2014/main" id="{9204DE87-6FA1-4E23-95D1-DE62715C3339}"/>
            </a:ext>
          </a:extLst>
        </xdr:cNvPr>
        <xdr:cNvSpPr/>
      </xdr:nvSpPr>
      <xdr:spPr>
        <a:xfrm rot="16200000">
          <a:off x="16667934" y="186448"/>
          <a:ext cx="483056"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76814</xdr:colOff>
      <xdr:row>0</xdr:row>
      <xdr:rowOff>0</xdr:rowOff>
    </xdr:from>
    <xdr:to>
      <xdr:col>11</xdr:col>
      <xdr:colOff>446752</xdr:colOff>
      <xdr:row>1</xdr:row>
      <xdr:rowOff>154858</xdr:rowOff>
    </xdr:to>
    <xdr:sp macro="" textlink="">
      <xdr:nvSpPr>
        <xdr:cNvPr id="16" name="Retângulo 15">
          <a:hlinkClick xmlns:r="http://schemas.openxmlformats.org/officeDocument/2006/relationships" r:id="rId7"/>
          <a:extLst>
            <a:ext uri="{FF2B5EF4-FFF2-40B4-BE49-F238E27FC236}">
              <a16:creationId xmlns:a16="http://schemas.microsoft.com/office/drawing/2014/main" id="{0A165591-F555-48A1-87F4-E907F77177BC}"/>
            </a:ext>
          </a:extLst>
        </xdr:cNvPr>
        <xdr:cNvSpPr/>
      </xdr:nvSpPr>
      <xdr:spPr>
        <a:xfrm>
          <a:off x="5438467" y="0"/>
          <a:ext cx="1906229" cy="293124"/>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92177</xdr:colOff>
      <xdr:row>1</xdr:row>
      <xdr:rowOff>368710</xdr:rowOff>
    </xdr:from>
    <xdr:to>
      <xdr:col>10</xdr:col>
      <xdr:colOff>1099981</xdr:colOff>
      <xdr:row>4</xdr:row>
      <xdr:rowOff>51358</xdr:rowOff>
    </xdr:to>
    <xdr:grpSp>
      <xdr:nvGrpSpPr>
        <xdr:cNvPr id="17" name="Group 14">
          <a:hlinkClick xmlns:r="http://schemas.openxmlformats.org/officeDocument/2006/relationships" r:id="rId8"/>
          <a:extLst>
            <a:ext uri="{FF2B5EF4-FFF2-40B4-BE49-F238E27FC236}">
              <a16:creationId xmlns:a16="http://schemas.microsoft.com/office/drawing/2014/main" id="{0FC9B859-E341-4252-A059-7065D68FA64F}"/>
            </a:ext>
          </a:extLst>
        </xdr:cNvPr>
        <xdr:cNvGrpSpPr/>
      </xdr:nvGrpSpPr>
      <xdr:grpSpPr>
        <a:xfrm>
          <a:off x="5740335" y="513535"/>
          <a:ext cx="1007804" cy="930367"/>
          <a:chOff x="1766260" y="812959"/>
          <a:chExt cx="1113414" cy="1033899"/>
        </a:xfrm>
      </xdr:grpSpPr>
      <xdr:sp macro="" textlink="">
        <xdr:nvSpPr>
          <xdr:cNvPr id="18" name="Elipse 4">
            <a:extLst>
              <a:ext uri="{FF2B5EF4-FFF2-40B4-BE49-F238E27FC236}">
                <a16:creationId xmlns:a16="http://schemas.microsoft.com/office/drawing/2014/main" id="{3C5F1305-8382-E9C8-896D-B8832AEF2DF8}"/>
              </a:ext>
            </a:extLst>
          </xdr:cNvPr>
          <xdr:cNvSpPr/>
        </xdr:nvSpPr>
        <xdr:spPr>
          <a:xfrm>
            <a:off x="1766260" y="812959"/>
            <a:ext cx="1113414" cy="1033899"/>
          </a:xfrm>
          <a:prstGeom prst="ellipse">
            <a:avLst/>
          </a:prstGeom>
          <a:solidFill>
            <a:schemeClr val="bg1"/>
          </a:solidFill>
          <a:ln>
            <a:solidFill>
              <a:schemeClr val="bg1">
                <a:lumMod val="85000"/>
              </a:schemeClr>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9" name="Imagem 5">
            <a:extLst>
              <a:ext uri="{FF2B5EF4-FFF2-40B4-BE49-F238E27FC236}">
                <a16:creationId xmlns:a16="http://schemas.microsoft.com/office/drawing/2014/main" id="{BEF363E2-7BB0-C13E-9FB6-3C781C85A2FD}"/>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1804720" y="853022"/>
            <a:ext cx="998039" cy="933416"/>
          </a:xfrm>
          <a:prstGeom prst="rect">
            <a:avLst/>
          </a:prstGeom>
        </xdr:spPr>
      </xdr:pic>
    </xdr:grpSp>
    <xdr:clientData/>
  </xdr:twoCellAnchor>
  <xdr:twoCellAnchor editAs="oneCell">
    <xdr:from>
      <xdr:col>10</xdr:col>
      <xdr:colOff>1</xdr:colOff>
      <xdr:row>27</xdr:row>
      <xdr:rowOff>1</xdr:rowOff>
    </xdr:from>
    <xdr:to>
      <xdr:col>11</xdr:col>
      <xdr:colOff>1340398</xdr:colOff>
      <xdr:row>32</xdr:row>
      <xdr:rowOff>63691</xdr:rowOff>
    </xdr:to>
    <xdr:pic>
      <xdr:nvPicPr>
        <xdr:cNvPr id="4" name="Imagem 2">
          <a:extLst>
            <a:ext uri="{FF2B5EF4-FFF2-40B4-BE49-F238E27FC236}">
              <a16:creationId xmlns:a16="http://schemas.microsoft.com/office/drawing/2014/main" id="{18BAB5E8-D031-082B-DB99-CD1FC3DF2535}"/>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386553" y="13154354"/>
          <a:ext cx="2873922" cy="1206690"/>
        </a:xfrm>
        <a:prstGeom prst="rect">
          <a:avLst/>
        </a:prstGeom>
      </xdr:spPr>
    </xdr:pic>
    <xdr:clientData/>
  </xdr:twoCellAnchor>
  <xdr:twoCellAnchor editAs="oneCell">
    <xdr:from>
      <xdr:col>12</xdr:col>
      <xdr:colOff>673319</xdr:colOff>
      <xdr:row>27</xdr:row>
      <xdr:rowOff>164225</xdr:rowOff>
    </xdr:from>
    <xdr:to>
      <xdr:col>14</xdr:col>
      <xdr:colOff>328283</xdr:colOff>
      <xdr:row>34</xdr:row>
      <xdr:rowOff>58464</xdr:rowOff>
    </xdr:to>
    <xdr:pic>
      <xdr:nvPicPr>
        <xdr:cNvPr id="23" name="Imagem 3">
          <a:extLst>
            <a:ext uri="{FF2B5EF4-FFF2-40B4-BE49-F238E27FC236}">
              <a16:creationId xmlns:a16="http://schemas.microsoft.com/office/drawing/2014/main" id="{0B2BCE72-3818-E71E-7065-FBD7348212AE}"/>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9114440" y="13318578"/>
          <a:ext cx="2722014" cy="1494439"/>
        </a:xfrm>
        <a:prstGeom prst="rect">
          <a:avLst/>
        </a:prstGeom>
      </xdr:spPr>
    </xdr:pic>
    <xdr:clientData/>
  </xdr:twoCellAnchor>
  <xdr:twoCellAnchor editAs="oneCell">
    <xdr:from>
      <xdr:col>12</xdr:col>
      <xdr:colOff>771854</xdr:colOff>
      <xdr:row>34</xdr:row>
      <xdr:rowOff>131380</xdr:rowOff>
    </xdr:from>
    <xdr:to>
      <xdr:col>13</xdr:col>
      <xdr:colOff>896993</xdr:colOff>
      <xdr:row>37</xdr:row>
      <xdr:rowOff>207763</xdr:rowOff>
    </xdr:to>
    <xdr:pic>
      <xdr:nvPicPr>
        <xdr:cNvPr id="24" name="Imagem 4">
          <a:extLst>
            <a:ext uri="{FF2B5EF4-FFF2-40B4-BE49-F238E27FC236}">
              <a16:creationId xmlns:a16="http://schemas.microsoft.com/office/drawing/2014/main" id="{9864387A-4EBC-9AD4-294F-7B59395B52E8}"/>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9212975" y="14895130"/>
          <a:ext cx="1658664" cy="762183"/>
        </a:xfrm>
        <a:prstGeom prst="rect">
          <a:avLst/>
        </a:prstGeom>
      </xdr:spPr>
    </xdr:pic>
    <xdr:clientData/>
  </xdr:twoCellAnchor>
  <xdr:twoCellAnchor editAs="oneCell">
    <xdr:from>
      <xdr:col>16</xdr:col>
      <xdr:colOff>0</xdr:colOff>
      <xdr:row>26</xdr:row>
      <xdr:rowOff>0</xdr:rowOff>
    </xdr:from>
    <xdr:to>
      <xdr:col>17</xdr:col>
      <xdr:colOff>1200223</xdr:colOff>
      <xdr:row>32</xdr:row>
      <xdr:rowOff>172107</xdr:rowOff>
    </xdr:to>
    <xdr:pic>
      <xdr:nvPicPr>
        <xdr:cNvPr id="26" name="Imagem 11">
          <a:extLst>
            <a:ext uri="{FF2B5EF4-FFF2-40B4-BE49-F238E27FC236}">
              <a16:creationId xmlns:a16="http://schemas.microsoft.com/office/drawing/2014/main" id="{9F8AD3CC-9D73-AADB-3605-8989E5CAFFCA}"/>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14550259" y="12924440"/>
          <a:ext cx="2733748" cy="1543707"/>
        </a:xfrm>
        <a:prstGeom prst="rect">
          <a:avLst/>
        </a:prstGeom>
      </xdr:spPr>
    </xdr:pic>
    <xdr:clientData/>
  </xdr:twoCellAnchor>
  <xdr:twoCellAnchor editAs="oneCell">
    <xdr:from>
      <xdr:col>16</xdr:col>
      <xdr:colOff>0</xdr:colOff>
      <xdr:row>34</xdr:row>
      <xdr:rowOff>0</xdr:rowOff>
    </xdr:from>
    <xdr:to>
      <xdr:col>16</xdr:col>
      <xdr:colOff>1513866</xdr:colOff>
      <xdr:row>39</xdr:row>
      <xdr:rowOff>72259</xdr:rowOff>
    </xdr:to>
    <xdr:pic>
      <xdr:nvPicPr>
        <xdr:cNvPr id="30" name="Imagem 12">
          <a:extLst>
            <a:ext uri="{FF2B5EF4-FFF2-40B4-BE49-F238E27FC236}">
              <a16:creationId xmlns:a16="http://schemas.microsoft.com/office/drawing/2014/main" id="{75392762-9A68-324F-4FBE-927B72E54361}"/>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14550259" y="14763750"/>
          <a:ext cx="1513866" cy="1215259"/>
        </a:xfrm>
        <a:prstGeom prst="rect">
          <a:avLst/>
        </a:prstGeom>
      </xdr:spPr>
    </xdr:pic>
    <xdr:clientData/>
  </xdr:twoCellAnchor>
  <xdr:twoCellAnchor editAs="oneCell">
    <xdr:from>
      <xdr:col>15</xdr:col>
      <xdr:colOff>1395906</xdr:colOff>
      <xdr:row>40</xdr:row>
      <xdr:rowOff>32845</xdr:rowOff>
    </xdr:from>
    <xdr:to>
      <xdr:col>17</xdr:col>
      <xdr:colOff>1072310</xdr:colOff>
      <xdr:row>47</xdr:row>
      <xdr:rowOff>25618</xdr:rowOff>
    </xdr:to>
    <xdr:pic>
      <xdr:nvPicPr>
        <xdr:cNvPr id="33" name="Imagem 13">
          <a:extLst>
            <a:ext uri="{FF2B5EF4-FFF2-40B4-BE49-F238E27FC236}">
              <a16:creationId xmlns:a16="http://schemas.microsoft.com/office/drawing/2014/main" id="{935E7262-7E28-7808-259D-76C52FFDAFF3}"/>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14418880" y="16176078"/>
          <a:ext cx="2743454" cy="1592973"/>
        </a:xfrm>
        <a:prstGeom prst="rect">
          <a:avLst/>
        </a:prstGeom>
      </xdr:spPr>
    </xdr:pic>
    <xdr:clientData/>
  </xdr:twoCellAnchor>
  <xdr:twoCellAnchor editAs="oneCell">
    <xdr:from>
      <xdr:col>10</xdr:col>
      <xdr:colOff>0</xdr:colOff>
      <xdr:row>33</xdr:row>
      <xdr:rowOff>0</xdr:rowOff>
    </xdr:from>
    <xdr:to>
      <xdr:col>11</xdr:col>
      <xdr:colOff>995526</xdr:colOff>
      <xdr:row>37</xdr:row>
      <xdr:rowOff>178611</xdr:rowOff>
    </xdr:to>
    <xdr:pic>
      <xdr:nvPicPr>
        <xdr:cNvPr id="36" name="Imagem 14">
          <a:extLst>
            <a:ext uri="{FF2B5EF4-FFF2-40B4-BE49-F238E27FC236}">
              <a16:creationId xmlns:a16="http://schemas.microsoft.com/office/drawing/2014/main" id="{08C2C8B4-38B3-027A-9433-34F09AF2959A}"/>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5386552" y="14533836"/>
          <a:ext cx="2529051" cy="1093011"/>
        </a:xfrm>
        <a:prstGeom prst="rect">
          <a:avLst/>
        </a:prstGeom>
      </xdr:spPr>
    </xdr:pic>
    <xdr:clientData/>
  </xdr:twoCellAnchor>
  <xdr:twoCellAnchor editAs="oneCell">
    <xdr:from>
      <xdr:col>19</xdr:col>
      <xdr:colOff>0</xdr:colOff>
      <xdr:row>27</xdr:row>
      <xdr:rowOff>0</xdr:rowOff>
    </xdr:from>
    <xdr:to>
      <xdr:col>20</xdr:col>
      <xdr:colOff>1323156</xdr:colOff>
      <xdr:row>33</xdr:row>
      <xdr:rowOff>172107</xdr:rowOff>
    </xdr:to>
    <xdr:pic>
      <xdr:nvPicPr>
        <xdr:cNvPr id="38" name="Imagem 19">
          <a:extLst>
            <a:ext uri="{FF2B5EF4-FFF2-40B4-BE49-F238E27FC236}">
              <a16:creationId xmlns:a16="http://schemas.microsoft.com/office/drawing/2014/main" id="{8100CAF5-9427-BB84-238C-CA702A1BCF0F}"/>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20084143" y="13081000"/>
          <a:ext cx="2928799" cy="1532821"/>
        </a:xfrm>
        <a:prstGeom prst="rect">
          <a:avLst/>
        </a:prstGeom>
      </xdr:spPr>
    </xdr:pic>
    <xdr:clientData/>
  </xdr:twoCellAnchor>
  <xdr:twoCellAnchor editAs="oneCell">
    <xdr:from>
      <xdr:col>19</xdr:col>
      <xdr:colOff>164224</xdr:colOff>
      <xdr:row>33</xdr:row>
      <xdr:rowOff>213492</xdr:rowOff>
    </xdr:from>
    <xdr:to>
      <xdr:col>20</xdr:col>
      <xdr:colOff>968535</xdr:colOff>
      <xdr:row>39</xdr:row>
      <xdr:rowOff>89995</xdr:rowOff>
    </xdr:to>
    <xdr:pic>
      <xdr:nvPicPr>
        <xdr:cNvPr id="41" name="Imagem 20">
          <a:extLst>
            <a:ext uri="{FF2B5EF4-FFF2-40B4-BE49-F238E27FC236}">
              <a16:creationId xmlns:a16="http://schemas.microsoft.com/office/drawing/2014/main" id="{33708897-8BE0-1371-8585-6EDC01349E8C}"/>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19296336" y="14747328"/>
          <a:ext cx="2337836" cy="1248103"/>
        </a:xfrm>
        <a:prstGeom prst="rect">
          <a:avLst/>
        </a:prstGeom>
      </xdr:spPr>
    </xdr:pic>
    <xdr:clientData/>
  </xdr:twoCellAnchor>
  <xdr:twoCellAnchor editAs="oneCell">
    <xdr:from>
      <xdr:col>16</xdr:col>
      <xdr:colOff>1395904</xdr:colOff>
      <xdr:row>42</xdr:row>
      <xdr:rowOff>175043</xdr:rowOff>
    </xdr:from>
    <xdr:to>
      <xdr:col>18</xdr:col>
      <xdr:colOff>1360551</xdr:colOff>
      <xdr:row>50</xdr:row>
      <xdr:rowOff>94104</xdr:rowOff>
    </xdr:to>
    <xdr:pic>
      <xdr:nvPicPr>
        <xdr:cNvPr id="14" name="Imagem 4">
          <a:extLst>
            <a:ext uri="{FF2B5EF4-FFF2-40B4-BE49-F238E27FC236}">
              <a16:creationId xmlns:a16="http://schemas.microsoft.com/office/drawing/2014/main" id="{E490488C-1B60-55CD-2327-2112C559C3DA}"/>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15946163" y="16778103"/>
          <a:ext cx="3031697" cy="170976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2</xdr:col>
      <xdr:colOff>168993</xdr:colOff>
      <xdr:row>1</xdr:row>
      <xdr:rowOff>107541</xdr:rowOff>
    </xdr:from>
    <xdr:to>
      <xdr:col>2</xdr:col>
      <xdr:colOff>1115685</xdr:colOff>
      <xdr:row>3</xdr:row>
      <xdr:rowOff>295695</xdr:rowOff>
    </xdr:to>
    <xdr:pic>
      <xdr:nvPicPr>
        <xdr:cNvPr id="2" name="Imagem 1">
          <a:extLst>
            <a:ext uri="{FF2B5EF4-FFF2-40B4-BE49-F238E27FC236}">
              <a16:creationId xmlns:a16="http://schemas.microsoft.com/office/drawing/2014/main" id="{4CC25D33-A7EB-4FBD-9BAA-13DB12CD7FF5}"/>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3" y="250416"/>
          <a:ext cx="946692" cy="988254"/>
        </a:xfrm>
        <a:prstGeom prst="rect">
          <a:avLst/>
        </a:prstGeom>
      </xdr:spPr>
    </xdr:pic>
    <xdr:clientData/>
  </xdr:twoCellAnchor>
  <xdr:oneCellAnchor>
    <xdr:from>
      <xdr:col>17</xdr:col>
      <xdr:colOff>1223949</xdr:colOff>
      <xdr:row>0</xdr:row>
      <xdr:rowOff>0</xdr:rowOff>
    </xdr:from>
    <xdr:ext cx="646896" cy="677573"/>
    <xdr:pic>
      <xdr:nvPicPr>
        <xdr:cNvPr id="6" name="Gráfico 5" descr="Início com preenchimento sólido">
          <a:hlinkClick xmlns:r="http://schemas.openxmlformats.org/officeDocument/2006/relationships" r:id="rId2"/>
          <a:extLst>
            <a:ext uri="{FF2B5EF4-FFF2-40B4-BE49-F238E27FC236}">
              <a16:creationId xmlns:a16="http://schemas.microsoft.com/office/drawing/2014/main" id="{4E25ECA7-ADAD-4ABF-A19D-FA645DC7A1B1}"/>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199"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7" name="TextBox 18">
          <a:extLst>
            <a:ext uri="{FF2B5EF4-FFF2-40B4-BE49-F238E27FC236}">
              <a16:creationId xmlns:a16="http://schemas.microsoft.com/office/drawing/2014/main" id="{865DF6B3-4DE1-421C-9D01-E49AB0F0B4EA}"/>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8" name="TextBox 19">
          <a:hlinkClick xmlns:r="http://schemas.openxmlformats.org/officeDocument/2006/relationships" r:id="rId5"/>
          <a:extLst>
            <a:ext uri="{FF2B5EF4-FFF2-40B4-BE49-F238E27FC236}">
              <a16:creationId xmlns:a16="http://schemas.microsoft.com/office/drawing/2014/main" id="{8607E774-9DEE-4366-90DF-4FA712FE67AB}"/>
            </a:ext>
          </a:extLst>
        </xdr:cNvPr>
        <xdr:cNvSpPr txBox="1"/>
      </xdr:nvSpPr>
      <xdr:spPr>
        <a:xfrm>
          <a:off x="17962526"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Seguiente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9" name="TextBox 22">
          <a:hlinkClick xmlns:r="http://schemas.openxmlformats.org/officeDocument/2006/relationships" r:id="rId6"/>
          <a:extLst>
            <a:ext uri="{FF2B5EF4-FFF2-40B4-BE49-F238E27FC236}">
              <a16:creationId xmlns:a16="http://schemas.microsoft.com/office/drawing/2014/main" id="{794AEF06-58ED-413A-B91A-BEEC88FB321D}"/>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1111442</xdr:colOff>
      <xdr:row>1</xdr:row>
      <xdr:rowOff>446563</xdr:rowOff>
    </xdr:to>
    <xdr:sp macro="" textlink="">
      <xdr:nvSpPr>
        <xdr:cNvPr id="10" name="Isosceles Triangle 23">
          <a:hlinkClick xmlns:r="http://schemas.openxmlformats.org/officeDocument/2006/relationships" r:id="rId5"/>
          <a:extLst>
            <a:ext uri="{FF2B5EF4-FFF2-40B4-BE49-F238E27FC236}">
              <a16:creationId xmlns:a16="http://schemas.microsoft.com/office/drawing/2014/main" id="{64DD9508-A032-496A-B24B-879A2184E548}"/>
            </a:ext>
          </a:extLst>
        </xdr:cNvPr>
        <xdr:cNvSpPr/>
      </xdr:nvSpPr>
      <xdr:spPr>
        <a:xfrm rot="5400000">
          <a:off x="18307884"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11" name="Isosceles Triangle 25">
          <a:hlinkClick xmlns:r="http://schemas.openxmlformats.org/officeDocument/2006/relationships" r:id="rId6"/>
          <a:extLst>
            <a:ext uri="{FF2B5EF4-FFF2-40B4-BE49-F238E27FC236}">
              <a16:creationId xmlns:a16="http://schemas.microsoft.com/office/drawing/2014/main" id="{C0C99688-4088-47AA-90D7-A43674022AEC}"/>
            </a:ext>
          </a:extLst>
        </xdr:cNvPr>
        <xdr:cNvSpPr/>
      </xdr:nvSpPr>
      <xdr:spPr>
        <a:xfrm rot="16200000">
          <a:off x="16647194"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107540</xdr:colOff>
      <xdr:row>0</xdr:row>
      <xdr:rowOff>46089</xdr:rowOff>
    </xdr:from>
    <xdr:to>
      <xdr:col>11</xdr:col>
      <xdr:colOff>477478</xdr:colOff>
      <xdr:row>1</xdr:row>
      <xdr:rowOff>200947</xdr:rowOff>
    </xdr:to>
    <xdr:sp macro="" textlink="">
      <xdr:nvSpPr>
        <xdr:cNvPr id="16" name="Retângulo 15">
          <a:hlinkClick xmlns:r="http://schemas.openxmlformats.org/officeDocument/2006/relationships" r:id="rId7"/>
          <a:extLst>
            <a:ext uri="{FF2B5EF4-FFF2-40B4-BE49-F238E27FC236}">
              <a16:creationId xmlns:a16="http://schemas.microsoft.com/office/drawing/2014/main" id="{4AB36D01-7CD5-41AE-8E27-4FEE8474CEB2}"/>
            </a:ext>
          </a:extLst>
        </xdr:cNvPr>
        <xdr:cNvSpPr/>
      </xdr:nvSpPr>
      <xdr:spPr>
        <a:xfrm>
          <a:off x="5469193" y="46089"/>
          <a:ext cx="1906229" cy="293124"/>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30726</xdr:colOff>
      <xdr:row>1</xdr:row>
      <xdr:rowOff>399436</xdr:rowOff>
    </xdr:from>
    <xdr:to>
      <xdr:col>10</xdr:col>
      <xdr:colOff>1038530</xdr:colOff>
      <xdr:row>4</xdr:row>
      <xdr:rowOff>82084</xdr:rowOff>
    </xdr:to>
    <xdr:grpSp>
      <xdr:nvGrpSpPr>
        <xdr:cNvPr id="17" name="Group 14">
          <a:hlinkClick xmlns:r="http://schemas.openxmlformats.org/officeDocument/2006/relationships" r:id="rId8"/>
          <a:extLst>
            <a:ext uri="{FF2B5EF4-FFF2-40B4-BE49-F238E27FC236}">
              <a16:creationId xmlns:a16="http://schemas.microsoft.com/office/drawing/2014/main" id="{667D9A29-56E7-4056-B1A3-BBA0323218DF}"/>
            </a:ext>
          </a:extLst>
        </xdr:cNvPr>
        <xdr:cNvGrpSpPr/>
      </xdr:nvGrpSpPr>
      <xdr:grpSpPr>
        <a:xfrm>
          <a:off x="5669526" y="539136"/>
          <a:ext cx="1007804" cy="939948"/>
          <a:chOff x="1766260" y="812959"/>
          <a:chExt cx="1113414" cy="1033899"/>
        </a:xfrm>
      </xdr:grpSpPr>
      <xdr:sp macro="" textlink="">
        <xdr:nvSpPr>
          <xdr:cNvPr id="18" name="Elipse 4">
            <a:extLst>
              <a:ext uri="{FF2B5EF4-FFF2-40B4-BE49-F238E27FC236}">
                <a16:creationId xmlns:a16="http://schemas.microsoft.com/office/drawing/2014/main" id="{7993383E-5A99-EED9-26CE-F3C2507D3915}"/>
              </a:ext>
            </a:extLst>
          </xdr:cNvPr>
          <xdr:cNvSpPr/>
        </xdr:nvSpPr>
        <xdr:spPr>
          <a:xfrm>
            <a:off x="1766260" y="812959"/>
            <a:ext cx="1113414" cy="1033899"/>
          </a:xfrm>
          <a:prstGeom prst="ellipse">
            <a:avLst/>
          </a:prstGeom>
          <a:solidFill>
            <a:schemeClr val="bg1"/>
          </a:solidFill>
          <a:ln>
            <a:solidFill>
              <a:schemeClr val="bg1">
                <a:lumMod val="85000"/>
              </a:schemeClr>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9" name="Imagem 5">
            <a:extLst>
              <a:ext uri="{FF2B5EF4-FFF2-40B4-BE49-F238E27FC236}">
                <a16:creationId xmlns:a16="http://schemas.microsoft.com/office/drawing/2014/main" id="{E8B9FD9C-E6CF-F192-2351-429A9D458636}"/>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1804720" y="853022"/>
            <a:ext cx="998039" cy="933416"/>
          </a:xfrm>
          <a:prstGeom prst="rect">
            <a:avLst/>
          </a:prstGeom>
        </xdr:spPr>
      </xdr:pic>
    </xdr:grpSp>
    <xdr:clientData/>
  </xdr:twoCellAnchor>
  <xdr:twoCellAnchor editAs="oneCell">
    <xdr:from>
      <xdr:col>10</xdr:col>
      <xdr:colOff>1</xdr:colOff>
      <xdr:row>26</xdr:row>
      <xdr:rowOff>0</xdr:rowOff>
    </xdr:from>
    <xdr:to>
      <xdr:col>12</xdr:col>
      <xdr:colOff>43317</xdr:colOff>
      <xdr:row>31</xdr:row>
      <xdr:rowOff>170793</xdr:rowOff>
    </xdr:to>
    <xdr:pic>
      <xdr:nvPicPr>
        <xdr:cNvPr id="4" name="Imagem 2">
          <a:extLst>
            <a:ext uri="{FF2B5EF4-FFF2-40B4-BE49-F238E27FC236}">
              <a16:creationId xmlns:a16="http://schemas.microsoft.com/office/drawing/2014/main" id="{B6D385AC-A162-B78C-A2B5-743A6925C8A2}"/>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386553" y="12924440"/>
          <a:ext cx="3110366" cy="1313793"/>
        </a:xfrm>
        <a:prstGeom prst="rect">
          <a:avLst/>
        </a:prstGeom>
      </xdr:spPr>
    </xdr:pic>
    <xdr:clientData/>
  </xdr:twoCellAnchor>
  <xdr:twoCellAnchor editAs="oneCell">
    <xdr:from>
      <xdr:col>9</xdr:col>
      <xdr:colOff>82113</xdr:colOff>
      <xdr:row>31</xdr:row>
      <xdr:rowOff>164223</xdr:rowOff>
    </xdr:from>
    <xdr:to>
      <xdr:col>11</xdr:col>
      <xdr:colOff>22917</xdr:colOff>
      <xdr:row>36</xdr:row>
      <xdr:rowOff>121525</xdr:rowOff>
    </xdr:to>
    <xdr:pic>
      <xdr:nvPicPr>
        <xdr:cNvPr id="15" name="Imagem 3">
          <a:extLst>
            <a:ext uri="{FF2B5EF4-FFF2-40B4-BE49-F238E27FC236}">
              <a16:creationId xmlns:a16="http://schemas.microsoft.com/office/drawing/2014/main" id="{EB798F20-39D2-C24A-8F2B-28337807A51A}"/>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5320863" y="14238232"/>
          <a:ext cx="1615890" cy="1106871"/>
        </a:xfrm>
        <a:prstGeom prst="rect">
          <a:avLst/>
        </a:prstGeom>
      </xdr:spPr>
    </xdr:pic>
    <xdr:clientData/>
  </xdr:twoCellAnchor>
  <xdr:twoCellAnchor editAs="oneCell">
    <xdr:from>
      <xdr:col>9</xdr:col>
      <xdr:colOff>131379</xdr:colOff>
      <xdr:row>37</xdr:row>
      <xdr:rowOff>131379</xdr:rowOff>
    </xdr:from>
    <xdr:to>
      <xdr:col>11</xdr:col>
      <xdr:colOff>986788</xdr:colOff>
      <xdr:row>41</xdr:row>
      <xdr:rowOff>185902</xdr:rowOff>
    </xdr:to>
    <xdr:pic>
      <xdr:nvPicPr>
        <xdr:cNvPr id="25" name="Imagem 4">
          <a:extLst>
            <a:ext uri="{FF2B5EF4-FFF2-40B4-BE49-F238E27FC236}">
              <a16:creationId xmlns:a16="http://schemas.microsoft.com/office/drawing/2014/main" id="{7A9DE450-77A5-2704-ABCF-25F4033C2ADD}"/>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5370129" y="15584870"/>
          <a:ext cx="2531809" cy="968923"/>
        </a:xfrm>
        <a:prstGeom prst="rect">
          <a:avLst/>
        </a:prstGeom>
      </xdr:spPr>
    </xdr:pic>
    <xdr:clientData/>
  </xdr:twoCellAnchor>
  <xdr:twoCellAnchor editAs="oneCell">
    <xdr:from>
      <xdr:col>9</xdr:col>
      <xdr:colOff>65691</xdr:colOff>
      <xdr:row>42</xdr:row>
      <xdr:rowOff>82112</xdr:rowOff>
    </xdr:from>
    <xdr:to>
      <xdr:col>12</xdr:col>
      <xdr:colOff>452274</xdr:colOff>
      <xdr:row>46</xdr:row>
      <xdr:rowOff>175835</xdr:rowOff>
    </xdr:to>
    <xdr:pic>
      <xdr:nvPicPr>
        <xdr:cNvPr id="26" name="Imagem 11">
          <a:extLst>
            <a:ext uri="{FF2B5EF4-FFF2-40B4-BE49-F238E27FC236}">
              <a16:creationId xmlns:a16="http://schemas.microsoft.com/office/drawing/2014/main" id="{78BA2084-E7E1-C851-C3F4-C177C16E5D2C}"/>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5304441" y="16685172"/>
          <a:ext cx="3596508" cy="1008123"/>
        </a:xfrm>
        <a:prstGeom prst="rect">
          <a:avLst/>
        </a:prstGeom>
      </xdr:spPr>
    </xdr:pic>
    <xdr:clientData/>
  </xdr:twoCellAnchor>
  <xdr:twoCellAnchor editAs="oneCell">
    <xdr:from>
      <xdr:col>12</xdr:col>
      <xdr:colOff>143147</xdr:colOff>
      <xdr:row>25</xdr:row>
      <xdr:rowOff>2594741</xdr:rowOff>
    </xdr:from>
    <xdr:to>
      <xdr:col>15</xdr:col>
      <xdr:colOff>700946</xdr:colOff>
      <xdr:row>34</xdr:row>
      <xdr:rowOff>225775</xdr:rowOff>
    </xdr:to>
    <xdr:pic>
      <xdr:nvPicPr>
        <xdr:cNvPr id="3" name="Imagem 2">
          <a:extLst>
            <a:ext uri="{FF2B5EF4-FFF2-40B4-BE49-F238E27FC236}">
              <a16:creationId xmlns:a16="http://schemas.microsoft.com/office/drawing/2014/main" id="{19FFABEC-F312-CC11-0592-61FD17526F07}"/>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8987790" y="12800098"/>
          <a:ext cx="5374727" cy="2094177"/>
        </a:xfrm>
        <a:prstGeom prst="rect">
          <a:avLst/>
        </a:prstGeom>
      </xdr:spPr>
    </xdr:pic>
    <xdr:clientData/>
  </xdr:twoCellAnchor>
  <xdr:twoCellAnchor editAs="oneCell">
    <xdr:from>
      <xdr:col>12</xdr:col>
      <xdr:colOff>229914</xdr:colOff>
      <xdr:row>35</xdr:row>
      <xdr:rowOff>104022</xdr:rowOff>
    </xdr:from>
    <xdr:to>
      <xdr:col>14</xdr:col>
      <xdr:colOff>810645</xdr:colOff>
      <xdr:row>43</xdr:row>
      <xdr:rowOff>57338</xdr:rowOff>
    </xdr:to>
    <xdr:pic>
      <xdr:nvPicPr>
        <xdr:cNvPr id="12" name="Imagem 11">
          <a:extLst>
            <a:ext uri="{FF2B5EF4-FFF2-40B4-BE49-F238E27FC236}">
              <a16:creationId xmlns:a16="http://schemas.microsoft.com/office/drawing/2014/main" id="{DF5638F7-DFBF-875B-B314-D144CA3217F4}"/>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9074557" y="14999308"/>
          <a:ext cx="3792017" cy="1767601"/>
        </a:xfrm>
        <a:prstGeom prst="rect">
          <a:avLst/>
        </a:prstGeom>
      </xdr:spPr>
    </xdr:pic>
    <xdr:clientData/>
  </xdr:twoCellAnchor>
  <xdr:twoCellAnchor editAs="oneCell">
    <xdr:from>
      <xdr:col>12</xdr:col>
      <xdr:colOff>312025</xdr:colOff>
      <xdr:row>41</xdr:row>
      <xdr:rowOff>25384</xdr:rowOff>
    </xdr:from>
    <xdr:to>
      <xdr:col>14</xdr:col>
      <xdr:colOff>1034611</xdr:colOff>
      <xdr:row>48</xdr:row>
      <xdr:rowOff>187986</xdr:rowOff>
    </xdr:to>
    <xdr:pic>
      <xdr:nvPicPr>
        <xdr:cNvPr id="13" name="Imagem 12">
          <a:extLst>
            <a:ext uri="{FF2B5EF4-FFF2-40B4-BE49-F238E27FC236}">
              <a16:creationId xmlns:a16="http://schemas.microsoft.com/office/drawing/2014/main" id="{8C21BA7E-A28A-8390-2119-16004BFF036B}"/>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8753146" y="16398531"/>
          <a:ext cx="3777155" cy="1771998"/>
        </a:xfrm>
        <a:prstGeom prst="rect">
          <a:avLst/>
        </a:prstGeom>
      </xdr:spPr>
    </xdr:pic>
    <xdr:clientData/>
  </xdr:twoCellAnchor>
  <xdr:twoCellAnchor editAs="oneCell">
    <xdr:from>
      <xdr:col>15</xdr:col>
      <xdr:colOff>747817</xdr:colOff>
      <xdr:row>26</xdr:row>
      <xdr:rowOff>65688</xdr:rowOff>
    </xdr:from>
    <xdr:to>
      <xdr:col>17</xdr:col>
      <xdr:colOff>1293922</xdr:colOff>
      <xdr:row>33</xdr:row>
      <xdr:rowOff>206361</xdr:rowOff>
    </xdr:to>
    <xdr:pic>
      <xdr:nvPicPr>
        <xdr:cNvPr id="20" name="Imagem 19">
          <a:extLst>
            <a:ext uri="{FF2B5EF4-FFF2-40B4-BE49-F238E27FC236}">
              <a16:creationId xmlns:a16="http://schemas.microsoft.com/office/drawing/2014/main" id="{00F228DC-C836-F9CC-0259-8B4C5C0E567B}"/>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14409388" y="12919902"/>
          <a:ext cx="3757391" cy="1728173"/>
        </a:xfrm>
        <a:prstGeom prst="rect">
          <a:avLst/>
        </a:prstGeom>
      </xdr:spPr>
    </xdr:pic>
    <xdr:clientData/>
  </xdr:twoCellAnchor>
  <xdr:twoCellAnchor editAs="oneCell">
    <xdr:from>
      <xdr:col>15</xdr:col>
      <xdr:colOff>667132</xdr:colOff>
      <xdr:row>34</xdr:row>
      <xdr:rowOff>65690</xdr:rowOff>
    </xdr:from>
    <xdr:to>
      <xdr:col>17</xdr:col>
      <xdr:colOff>179933</xdr:colOff>
      <xdr:row>41</xdr:row>
      <xdr:rowOff>90852</xdr:rowOff>
    </xdr:to>
    <xdr:pic>
      <xdr:nvPicPr>
        <xdr:cNvPr id="21" name="Imagem 20">
          <a:extLst>
            <a:ext uri="{FF2B5EF4-FFF2-40B4-BE49-F238E27FC236}">
              <a16:creationId xmlns:a16="http://schemas.microsoft.com/office/drawing/2014/main" id="{9C8F7316-C116-018A-2E37-1CB147FADEF6}"/>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14328703" y="14734190"/>
          <a:ext cx="2724087" cy="1612662"/>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2</xdr:col>
      <xdr:colOff>168993</xdr:colOff>
      <xdr:row>1</xdr:row>
      <xdr:rowOff>107541</xdr:rowOff>
    </xdr:from>
    <xdr:to>
      <xdr:col>2</xdr:col>
      <xdr:colOff>1115685</xdr:colOff>
      <xdr:row>3</xdr:row>
      <xdr:rowOff>295695</xdr:rowOff>
    </xdr:to>
    <xdr:pic>
      <xdr:nvPicPr>
        <xdr:cNvPr id="2" name="Imagem 1">
          <a:extLst>
            <a:ext uri="{FF2B5EF4-FFF2-40B4-BE49-F238E27FC236}">
              <a16:creationId xmlns:a16="http://schemas.microsoft.com/office/drawing/2014/main" id="{F0BFEB86-F630-4C5C-B304-9FAE6620DB4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3" y="250416"/>
          <a:ext cx="946692" cy="988254"/>
        </a:xfrm>
        <a:prstGeom prst="rect">
          <a:avLst/>
        </a:prstGeom>
      </xdr:spPr>
    </xdr:pic>
    <xdr:clientData/>
  </xdr:twoCellAnchor>
  <xdr:oneCellAnchor>
    <xdr:from>
      <xdr:col>17</xdr:col>
      <xdr:colOff>1223949</xdr:colOff>
      <xdr:row>0</xdr:row>
      <xdr:rowOff>0</xdr:rowOff>
    </xdr:from>
    <xdr:ext cx="646896" cy="677573"/>
    <xdr:pic>
      <xdr:nvPicPr>
        <xdr:cNvPr id="6" name="Gráfico 5" descr="Início com preenchimento sólido">
          <a:hlinkClick xmlns:r="http://schemas.openxmlformats.org/officeDocument/2006/relationships" r:id="rId2"/>
          <a:extLst>
            <a:ext uri="{FF2B5EF4-FFF2-40B4-BE49-F238E27FC236}">
              <a16:creationId xmlns:a16="http://schemas.microsoft.com/office/drawing/2014/main" id="{04B58A65-7442-4F7D-BBCA-7F57FD1B7A61}"/>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199"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7" name="TextBox 18">
          <a:extLst>
            <a:ext uri="{FF2B5EF4-FFF2-40B4-BE49-F238E27FC236}">
              <a16:creationId xmlns:a16="http://schemas.microsoft.com/office/drawing/2014/main" id="{9D05342B-99C5-4BDE-8E84-72AA625414E9}"/>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8" name="TextBox 19">
          <a:hlinkClick xmlns:r="http://schemas.openxmlformats.org/officeDocument/2006/relationships" r:id="rId5"/>
          <a:extLst>
            <a:ext uri="{FF2B5EF4-FFF2-40B4-BE49-F238E27FC236}">
              <a16:creationId xmlns:a16="http://schemas.microsoft.com/office/drawing/2014/main" id="{088B145B-2BBB-460D-B468-A13FE9AF8102}"/>
            </a:ext>
          </a:extLst>
        </xdr:cNvPr>
        <xdr:cNvSpPr txBox="1"/>
      </xdr:nvSpPr>
      <xdr:spPr>
        <a:xfrm>
          <a:off x="17962526"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Seguiente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9" name="TextBox 22">
          <a:hlinkClick xmlns:r="http://schemas.openxmlformats.org/officeDocument/2006/relationships" r:id="rId6"/>
          <a:extLst>
            <a:ext uri="{FF2B5EF4-FFF2-40B4-BE49-F238E27FC236}">
              <a16:creationId xmlns:a16="http://schemas.microsoft.com/office/drawing/2014/main" id="{A7069201-52FE-4C26-B20C-9974C2992933}"/>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1111442</xdr:colOff>
      <xdr:row>1</xdr:row>
      <xdr:rowOff>446563</xdr:rowOff>
    </xdr:to>
    <xdr:sp macro="" textlink="">
      <xdr:nvSpPr>
        <xdr:cNvPr id="10" name="Isosceles Triangle 23">
          <a:hlinkClick xmlns:r="http://schemas.openxmlformats.org/officeDocument/2006/relationships" r:id="rId5"/>
          <a:extLst>
            <a:ext uri="{FF2B5EF4-FFF2-40B4-BE49-F238E27FC236}">
              <a16:creationId xmlns:a16="http://schemas.microsoft.com/office/drawing/2014/main" id="{8B703A12-CD36-47F7-B0FD-D40C6901DAE8}"/>
            </a:ext>
          </a:extLst>
        </xdr:cNvPr>
        <xdr:cNvSpPr/>
      </xdr:nvSpPr>
      <xdr:spPr>
        <a:xfrm rot="5400000">
          <a:off x="18307884"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11" name="Isosceles Triangle 25">
          <a:hlinkClick xmlns:r="http://schemas.openxmlformats.org/officeDocument/2006/relationships" r:id="rId6"/>
          <a:extLst>
            <a:ext uri="{FF2B5EF4-FFF2-40B4-BE49-F238E27FC236}">
              <a16:creationId xmlns:a16="http://schemas.microsoft.com/office/drawing/2014/main" id="{3733E6D9-0CCB-4B0E-A67B-694A3D512CB7}"/>
            </a:ext>
          </a:extLst>
        </xdr:cNvPr>
        <xdr:cNvSpPr/>
      </xdr:nvSpPr>
      <xdr:spPr>
        <a:xfrm rot="16200000">
          <a:off x="16647194"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76815</xdr:colOff>
      <xdr:row>0</xdr:row>
      <xdr:rowOff>0</xdr:rowOff>
    </xdr:from>
    <xdr:to>
      <xdr:col>11</xdr:col>
      <xdr:colOff>446753</xdr:colOff>
      <xdr:row>1</xdr:row>
      <xdr:rowOff>154858</xdr:rowOff>
    </xdr:to>
    <xdr:sp macro="" textlink="">
      <xdr:nvSpPr>
        <xdr:cNvPr id="16" name="Retângulo 15">
          <a:hlinkClick xmlns:r="http://schemas.openxmlformats.org/officeDocument/2006/relationships" r:id="rId7"/>
          <a:extLst>
            <a:ext uri="{FF2B5EF4-FFF2-40B4-BE49-F238E27FC236}">
              <a16:creationId xmlns:a16="http://schemas.microsoft.com/office/drawing/2014/main" id="{F39CBA31-8D10-43E6-B94A-0619D59C0060}"/>
            </a:ext>
          </a:extLst>
        </xdr:cNvPr>
        <xdr:cNvSpPr/>
      </xdr:nvSpPr>
      <xdr:spPr>
        <a:xfrm>
          <a:off x="5438468" y="0"/>
          <a:ext cx="1906229" cy="293124"/>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15363</xdr:colOff>
      <xdr:row>1</xdr:row>
      <xdr:rowOff>368710</xdr:rowOff>
    </xdr:from>
    <xdr:to>
      <xdr:col>10</xdr:col>
      <xdr:colOff>1023167</xdr:colOff>
      <xdr:row>4</xdr:row>
      <xdr:rowOff>51358</xdr:rowOff>
    </xdr:to>
    <xdr:grpSp>
      <xdr:nvGrpSpPr>
        <xdr:cNvPr id="17" name="Group 14">
          <a:hlinkClick xmlns:r="http://schemas.openxmlformats.org/officeDocument/2006/relationships" r:id="rId8"/>
          <a:extLst>
            <a:ext uri="{FF2B5EF4-FFF2-40B4-BE49-F238E27FC236}">
              <a16:creationId xmlns:a16="http://schemas.microsoft.com/office/drawing/2014/main" id="{C4A44286-4F45-440E-A692-46C3200EF6FE}"/>
            </a:ext>
          </a:extLst>
        </xdr:cNvPr>
        <xdr:cNvGrpSpPr/>
      </xdr:nvGrpSpPr>
      <xdr:grpSpPr>
        <a:xfrm>
          <a:off x="5654163" y="508410"/>
          <a:ext cx="1007804" cy="939948"/>
          <a:chOff x="1766260" y="812959"/>
          <a:chExt cx="1113414" cy="1033899"/>
        </a:xfrm>
      </xdr:grpSpPr>
      <xdr:sp macro="" textlink="">
        <xdr:nvSpPr>
          <xdr:cNvPr id="18" name="Elipse 4">
            <a:extLst>
              <a:ext uri="{FF2B5EF4-FFF2-40B4-BE49-F238E27FC236}">
                <a16:creationId xmlns:a16="http://schemas.microsoft.com/office/drawing/2014/main" id="{BB6584F2-B9CA-7FB1-7D25-90D048BF8BF2}"/>
              </a:ext>
            </a:extLst>
          </xdr:cNvPr>
          <xdr:cNvSpPr/>
        </xdr:nvSpPr>
        <xdr:spPr>
          <a:xfrm>
            <a:off x="1766260" y="812959"/>
            <a:ext cx="1113414" cy="1033899"/>
          </a:xfrm>
          <a:prstGeom prst="ellipse">
            <a:avLst/>
          </a:prstGeom>
          <a:solidFill>
            <a:schemeClr val="bg1"/>
          </a:solidFill>
          <a:ln>
            <a:solidFill>
              <a:schemeClr val="bg1">
                <a:lumMod val="85000"/>
              </a:schemeClr>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9" name="Imagem 5">
            <a:extLst>
              <a:ext uri="{FF2B5EF4-FFF2-40B4-BE49-F238E27FC236}">
                <a16:creationId xmlns:a16="http://schemas.microsoft.com/office/drawing/2014/main" id="{440CA8F4-5038-DFE0-153F-FCEF53E4B6AC}"/>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1804720" y="853022"/>
            <a:ext cx="998039" cy="933416"/>
          </a:xfrm>
          <a:prstGeom prst="rect">
            <a:avLst/>
          </a:prstGeom>
        </xdr:spPr>
      </xdr:pic>
    </xdr:grpSp>
    <xdr:clientData/>
  </xdr:twoCellAnchor>
  <xdr:twoCellAnchor editAs="oneCell">
    <xdr:from>
      <xdr:col>10</xdr:col>
      <xdr:colOff>0</xdr:colOff>
      <xdr:row>26</xdr:row>
      <xdr:rowOff>0</xdr:rowOff>
    </xdr:from>
    <xdr:to>
      <xdr:col>12</xdr:col>
      <xdr:colOff>108849</xdr:colOff>
      <xdr:row>31</xdr:row>
      <xdr:rowOff>22991</xdr:rowOff>
    </xdr:to>
    <xdr:pic>
      <xdr:nvPicPr>
        <xdr:cNvPr id="4" name="Imagem 2">
          <a:extLst>
            <a:ext uri="{FF2B5EF4-FFF2-40B4-BE49-F238E27FC236}">
              <a16:creationId xmlns:a16="http://schemas.microsoft.com/office/drawing/2014/main" id="{BC297DEE-2EA4-8F46-D749-4C5DC9C5C8BC}"/>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386552" y="12924440"/>
          <a:ext cx="3175899" cy="1165991"/>
        </a:xfrm>
        <a:prstGeom prst="rect">
          <a:avLst/>
        </a:prstGeom>
      </xdr:spPr>
    </xdr:pic>
    <xdr:clientData/>
  </xdr:twoCellAnchor>
  <xdr:twoCellAnchor editAs="oneCell">
    <xdr:from>
      <xdr:col>10</xdr:col>
      <xdr:colOff>49268</xdr:colOff>
      <xdr:row>35</xdr:row>
      <xdr:rowOff>164226</xdr:rowOff>
    </xdr:from>
    <xdr:to>
      <xdr:col>10</xdr:col>
      <xdr:colOff>1381558</xdr:colOff>
      <xdr:row>45</xdr:row>
      <xdr:rowOff>29561</xdr:rowOff>
    </xdr:to>
    <xdr:pic>
      <xdr:nvPicPr>
        <xdr:cNvPr id="20" name="Imagem 2">
          <a:extLst>
            <a:ext uri="{FF2B5EF4-FFF2-40B4-BE49-F238E27FC236}">
              <a16:creationId xmlns:a16="http://schemas.microsoft.com/office/drawing/2014/main" id="{716D7E96-42E4-DA65-C632-F540D336CAD9}"/>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5435820" y="15157890"/>
          <a:ext cx="1332290" cy="2151335"/>
        </a:xfrm>
        <a:prstGeom prst="rect">
          <a:avLst/>
        </a:prstGeom>
      </xdr:spPr>
    </xdr:pic>
    <xdr:clientData/>
  </xdr:twoCellAnchor>
  <xdr:twoCellAnchor editAs="oneCell">
    <xdr:from>
      <xdr:col>10</xdr:col>
      <xdr:colOff>197070</xdr:colOff>
      <xdr:row>40</xdr:row>
      <xdr:rowOff>65688</xdr:rowOff>
    </xdr:from>
    <xdr:to>
      <xdr:col>10</xdr:col>
      <xdr:colOff>1236816</xdr:colOff>
      <xdr:row>47</xdr:row>
      <xdr:rowOff>206265</xdr:rowOff>
    </xdr:to>
    <xdr:pic>
      <xdr:nvPicPr>
        <xdr:cNvPr id="28" name="Imagem 4">
          <a:extLst>
            <a:ext uri="{FF2B5EF4-FFF2-40B4-BE49-F238E27FC236}">
              <a16:creationId xmlns:a16="http://schemas.microsoft.com/office/drawing/2014/main" id="{F10B20D9-730B-7A47-AF61-01FAC19CFEE6}"/>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5583622" y="16208921"/>
          <a:ext cx="1039746" cy="1740777"/>
        </a:xfrm>
        <a:prstGeom prst="rect">
          <a:avLst/>
        </a:prstGeom>
      </xdr:spPr>
    </xdr:pic>
    <xdr:clientData/>
  </xdr:twoCellAnchor>
  <xdr:twoCellAnchor editAs="oneCell">
    <xdr:from>
      <xdr:col>10</xdr:col>
      <xdr:colOff>739009</xdr:colOff>
      <xdr:row>39</xdr:row>
      <xdr:rowOff>197069</xdr:rowOff>
    </xdr:from>
    <xdr:to>
      <xdr:col>11</xdr:col>
      <xdr:colOff>538786</xdr:colOff>
      <xdr:row>44</xdr:row>
      <xdr:rowOff>170794</xdr:rowOff>
    </xdr:to>
    <xdr:pic>
      <xdr:nvPicPr>
        <xdr:cNvPr id="31" name="Imagem 11">
          <a:extLst>
            <a:ext uri="{FF2B5EF4-FFF2-40B4-BE49-F238E27FC236}">
              <a16:creationId xmlns:a16="http://schemas.microsoft.com/office/drawing/2014/main" id="{D735877D-EA7B-DDF8-A83D-FE3EA5FEBCBA}"/>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6125561" y="16110388"/>
          <a:ext cx="1327061" cy="1123294"/>
        </a:xfrm>
        <a:prstGeom prst="rect">
          <a:avLst/>
        </a:prstGeom>
      </xdr:spPr>
    </xdr:pic>
    <xdr:clientData/>
  </xdr:twoCellAnchor>
  <xdr:twoCellAnchor editAs="oneCell">
    <xdr:from>
      <xdr:col>10</xdr:col>
      <xdr:colOff>625021</xdr:colOff>
      <xdr:row>43</xdr:row>
      <xdr:rowOff>131380</xdr:rowOff>
    </xdr:from>
    <xdr:to>
      <xdr:col>11</xdr:col>
      <xdr:colOff>1302735</xdr:colOff>
      <xdr:row>49</xdr:row>
      <xdr:rowOff>106418</xdr:rowOff>
    </xdr:to>
    <xdr:pic>
      <xdr:nvPicPr>
        <xdr:cNvPr id="34" name="Imagem 12">
          <a:extLst>
            <a:ext uri="{FF2B5EF4-FFF2-40B4-BE49-F238E27FC236}">
              <a16:creationId xmlns:a16="http://schemas.microsoft.com/office/drawing/2014/main" id="{65179018-9CFA-653D-85BF-5C22B7489E5A}"/>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6011573" y="16964354"/>
          <a:ext cx="2204998" cy="1354521"/>
        </a:xfrm>
        <a:prstGeom prst="rect">
          <a:avLst/>
        </a:prstGeom>
      </xdr:spPr>
    </xdr:pic>
    <xdr:clientData/>
  </xdr:twoCellAnchor>
  <xdr:twoCellAnchor editAs="oneCell">
    <xdr:from>
      <xdr:col>11</xdr:col>
      <xdr:colOff>689742</xdr:colOff>
      <xdr:row>33</xdr:row>
      <xdr:rowOff>82113</xdr:rowOff>
    </xdr:from>
    <xdr:to>
      <xdr:col>12</xdr:col>
      <xdr:colOff>1029712</xdr:colOff>
      <xdr:row>42</xdr:row>
      <xdr:rowOff>1</xdr:rowOff>
    </xdr:to>
    <xdr:pic>
      <xdr:nvPicPr>
        <xdr:cNvPr id="35" name="Imagem 34">
          <a:extLst>
            <a:ext uri="{FF2B5EF4-FFF2-40B4-BE49-F238E27FC236}">
              <a16:creationId xmlns:a16="http://schemas.microsoft.com/office/drawing/2014/main" id="{127B3A01-A85E-2CBE-E76A-42E89FB09D7C}"/>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7603578" y="14615949"/>
          <a:ext cx="1867255" cy="1987112"/>
        </a:xfrm>
        <a:prstGeom prst="rect">
          <a:avLst/>
        </a:prstGeom>
      </xdr:spPr>
    </xdr:pic>
    <xdr:clientData/>
  </xdr:twoCellAnchor>
  <xdr:twoCellAnchor editAs="oneCell">
    <xdr:from>
      <xdr:col>11</xdr:col>
      <xdr:colOff>739009</xdr:colOff>
      <xdr:row>43</xdr:row>
      <xdr:rowOff>23552</xdr:rowOff>
    </xdr:from>
    <xdr:to>
      <xdr:col>13</xdr:col>
      <xdr:colOff>305255</xdr:colOff>
      <xdr:row>48</xdr:row>
      <xdr:rowOff>147802</xdr:rowOff>
    </xdr:to>
    <xdr:pic>
      <xdr:nvPicPr>
        <xdr:cNvPr id="36" name="Imagem 35">
          <a:extLst>
            <a:ext uri="{FF2B5EF4-FFF2-40B4-BE49-F238E27FC236}">
              <a16:creationId xmlns:a16="http://schemas.microsoft.com/office/drawing/2014/main" id="{B8864285-3EC8-409B-B01C-C0C2231E3842}"/>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7978009" y="16733123"/>
          <a:ext cx="2777532" cy="1258179"/>
        </a:xfrm>
        <a:prstGeom prst="rect">
          <a:avLst/>
        </a:prstGeom>
      </xdr:spPr>
    </xdr:pic>
    <xdr:clientData/>
  </xdr:twoCellAnchor>
  <xdr:twoCellAnchor editAs="oneCell">
    <xdr:from>
      <xdr:col>13</xdr:col>
      <xdr:colOff>55923</xdr:colOff>
      <xdr:row>26</xdr:row>
      <xdr:rowOff>131379</xdr:rowOff>
    </xdr:from>
    <xdr:to>
      <xdr:col>15</xdr:col>
      <xdr:colOff>537698</xdr:colOff>
      <xdr:row>34</xdr:row>
      <xdr:rowOff>127428</xdr:rowOff>
    </xdr:to>
    <xdr:pic>
      <xdr:nvPicPr>
        <xdr:cNvPr id="37" name="Imagem 36">
          <a:extLst>
            <a:ext uri="{FF2B5EF4-FFF2-40B4-BE49-F238E27FC236}">
              <a16:creationId xmlns:a16="http://schemas.microsoft.com/office/drawing/2014/main" id="{C699A9F3-3A89-19E3-BAF3-BB19D4A920BA}"/>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10024328" y="13055819"/>
          <a:ext cx="3536344" cy="1835359"/>
        </a:xfrm>
        <a:prstGeom prst="rect">
          <a:avLst/>
        </a:prstGeom>
      </xdr:spPr>
    </xdr:pic>
    <xdr:clientData/>
  </xdr:twoCellAnchor>
  <xdr:twoCellAnchor editAs="oneCell">
    <xdr:from>
      <xdr:col>12</xdr:col>
      <xdr:colOff>1479950</xdr:colOff>
      <xdr:row>35</xdr:row>
      <xdr:rowOff>49266</xdr:rowOff>
    </xdr:from>
    <xdr:to>
      <xdr:col>14</xdr:col>
      <xdr:colOff>129986</xdr:colOff>
      <xdr:row>42</xdr:row>
      <xdr:rowOff>214051</xdr:rowOff>
    </xdr:to>
    <xdr:pic>
      <xdr:nvPicPr>
        <xdr:cNvPr id="38" name="Imagem 37">
          <a:extLst>
            <a:ext uri="{FF2B5EF4-FFF2-40B4-BE49-F238E27FC236}">
              <a16:creationId xmlns:a16="http://schemas.microsoft.com/office/drawing/2014/main" id="{BA92B7D1-3A11-81CD-4F73-F4E230BB89CD}"/>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9921071" y="15042930"/>
          <a:ext cx="1704605" cy="1774181"/>
        </a:xfrm>
        <a:prstGeom prst="rect">
          <a:avLst/>
        </a:prstGeom>
      </xdr:spPr>
    </xdr:pic>
    <xdr:clientData/>
  </xdr:twoCellAnchor>
  <xdr:twoCellAnchor editAs="oneCell">
    <xdr:from>
      <xdr:col>9</xdr:col>
      <xdr:colOff>98535</xdr:colOff>
      <xdr:row>31</xdr:row>
      <xdr:rowOff>32845</xdr:rowOff>
    </xdr:from>
    <xdr:to>
      <xdr:col>11</xdr:col>
      <xdr:colOff>557048</xdr:colOff>
      <xdr:row>36</xdr:row>
      <xdr:rowOff>81665</xdr:rowOff>
    </xdr:to>
    <xdr:pic>
      <xdr:nvPicPr>
        <xdr:cNvPr id="15" name="Imagem 3">
          <a:extLst>
            <a:ext uri="{FF2B5EF4-FFF2-40B4-BE49-F238E27FC236}">
              <a16:creationId xmlns:a16="http://schemas.microsoft.com/office/drawing/2014/main" id="{AB6FED10-72BB-1207-9302-3CDAF74771F8}"/>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5337285" y="14106854"/>
          <a:ext cx="2133599" cy="1198389"/>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2</xdr:col>
      <xdr:colOff>168993</xdr:colOff>
      <xdr:row>1</xdr:row>
      <xdr:rowOff>107541</xdr:rowOff>
    </xdr:from>
    <xdr:to>
      <xdr:col>2</xdr:col>
      <xdr:colOff>1115685</xdr:colOff>
      <xdr:row>3</xdr:row>
      <xdr:rowOff>295695</xdr:rowOff>
    </xdr:to>
    <xdr:pic>
      <xdr:nvPicPr>
        <xdr:cNvPr id="2" name="Imagem 1">
          <a:extLst>
            <a:ext uri="{FF2B5EF4-FFF2-40B4-BE49-F238E27FC236}">
              <a16:creationId xmlns:a16="http://schemas.microsoft.com/office/drawing/2014/main" id="{5B71220A-8CC2-4CC4-A8A9-A691FD557BA8}"/>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3" y="250416"/>
          <a:ext cx="946692" cy="988254"/>
        </a:xfrm>
        <a:prstGeom prst="rect">
          <a:avLst/>
        </a:prstGeom>
      </xdr:spPr>
    </xdr:pic>
    <xdr:clientData/>
  </xdr:twoCellAnchor>
  <xdr:oneCellAnchor>
    <xdr:from>
      <xdr:col>17</xdr:col>
      <xdr:colOff>1223949</xdr:colOff>
      <xdr:row>0</xdr:row>
      <xdr:rowOff>0</xdr:rowOff>
    </xdr:from>
    <xdr:ext cx="646896" cy="677573"/>
    <xdr:pic>
      <xdr:nvPicPr>
        <xdr:cNvPr id="6" name="Gráfico 5" descr="Início com preenchimento sólido">
          <a:hlinkClick xmlns:r="http://schemas.openxmlformats.org/officeDocument/2006/relationships" r:id="rId2"/>
          <a:extLst>
            <a:ext uri="{FF2B5EF4-FFF2-40B4-BE49-F238E27FC236}">
              <a16:creationId xmlns:a16="http://schemas.microsoft.com/office/drawing/2014/main" id="{997FD855-7F36-4257-AA32-6A09B84C0BF8}"/>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199"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7" name="TextBox 18">
          <a:extLst>
            <a:ext uri="{FF2B5EF4-FFF2-40B4-BE49-F238E27FC236}">
              <a16:creationId xmlns:a16="http://schemas.microsoft.com/office/drawing/2014/main" id="{60815AD9-CF08-40C8-A2DB-18941222966F}"/>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8" name="TextBox 19">
          <a:hlinkClick xmlns:r="http://schemas.openxmlformats.org/officeDocument/2006/relationships" r:id="rId5"/>
          <a:extLst>
            <a:ext uri="{FF2B5EF4-FFF2-40B4-BE49-F238E27FC236}">
              <a16:creationId xmlns:a16="http://schemas.microsoft.com/office/drawing/2014/main" id="{709AF9BA-FD17-43D3-8302-3B4B8F2C6CAA}"/>
            </a:ext>
          </a:extLst>
        </xdr:cNvPr>
        <xdr:cNvSpPr txBox="1"/>
      </xdr:nvSpPr>
      <xdr:spPr>
        <a:xfrm>
          <a:off x="17962526"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Seguiente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9" name="TextBox 22">
          <a:hlinkClick xmlns:r="http://schemas.openxmlformats.org/officeDocument/2006/relationships" r:id="rId6"/>
          <a:extLst>
            <a:ext uri="{FF2B5EF4-FFF2-40B4-BE49-F238E27FC236}">
              <a16:creationId xmlns:a16="http://schemas.microsoft.com/office/drawing/2014/main" id="{4C125F37-F6BC-410F-851F-21B72AE56E84}"/>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1111442</xdr:colOff>
      <xdr:row>1</xdr:row>
      <xdr:rowOff>446563</xdr:rowOff>
    </xdr:to>
    <xdr:sp macro="" textlink="">
      <xdr:nvSpPr>
        <xdr:cNvPr id="10" name="Isosceles Triangle 23">
          <a:hlinkClick xmlns:r="http://schemas.openxmlformats.org/officeDocument/2006/relationships" r:id="rId5"/>
          <a:extLst>
            <a:ext uri="{FF2B5EF4-FFF2-40B4-BE49-F238E27FC236}">
              <a16:creationId xmlns:a16="http://schemas.microsoft.com/office/drawing/2014/main" id="{9D6A85BF-1CD7-49AC-ABC4-7420DDEFCFC2}"/>
            </a:ext>
          </a:extLst>
        </xdr:cNvPr>
        <xdr:cNvSpPr/>
      </xdr:nvSpPr>
      <xdr:spPr>
        <a:xfrm rot="5400000">
          <a:off x="18307884"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11" name="Isosceles Triangle 25">
          <a:hlinkClick xmlns:r="http://schemas.openxmlformats.org/officeDocument/2006/relationships" r:id="rId6"/>
          <a:extLst>
            <a:ext uri="{FF2B5EF4-FFF2-40B4-BE49-F238E27FC236}">
              <a16:creationId xmlns:a16="http://schemas.microsoft.com/office/drawing/2014/main" id="{9DBD2064-341D-4109-A83F-D8D0E441B975}"/>
            </a:ext>
          </a:extLst>
        </xdr:cNvPr>
        <xdr:cNvSpPr/>
      </xdr:nvSpPr>
      <xdr:spPr>
        <a:xfrm rot="16200000">
          <a:off x="16647194"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76815</xdr:colOff>
      <xdr:row>0</xdr:row>
      <xdr:rowOff>0</xdr:rowOff>
    </xdr:from>
    <xdr:to>
      <xdr:col>11</xdr:col>
      <xdr:colOff>446753</xdr:colOff>
      <xdr:row>1</xdr:row>
      <xdr:rowOff>154858</xdr:rowOff>
    </xdr:to>
    <xdr:sp macro="" textlink="">
      <xdr:nvSpPr>
        <xdr:cNvPr id="19" name="Retângulo 18">
          <a:hlinkClick xmlns:r="http://schemas.openxmlformats.org/officeDocument/2006/relationships" r:id="rId7"/>
          <a:extLst>
            <a:ext uri="{FF2B5EF4-FFF2-40B4-BE49-F238E27FC236}">
              <a16:creationId xmlns:a16="http://schemas.microsoft.com/office/drawing/2014/main" id="{F64C64B6-65FC-4029-98BF-62210711937B}"/>
            </a:ext>
          </a:extLst>
        </xdr:cNvPr>
        <xdr:cNvSpPr/>
      </xdr:nvSpPr>
      <xdr:spPr>
        <a:xfrm>
          <a:off x="5438468" y="0"/>
          <a:ext cx="1906229" cy="293124"/>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76815</xdr:colOff>
      <xdr:row>1</xdr:row>
      <xdr:rowOff>384073</xdr:rowOff>
    </xdr:from>
    <xdr:to>
      <xdr:col>10</xdr:col>
      <xdr:colOff>1084619</xdr:colOff>
      <xdr:row>4</xdr:row>
      <xdr:rowOff>66721</xdr:rowOff>
    </xdr:to>
    <xdr:grpSp>
      <xdr:nvGrpSpPr>
        <xdr:cNvPr id="13" name="Group 14">
          <a:hlinkClick xmlns:r="http://schemas.openxmlformats.org/officeDocument/2006/relationships" r:id="rId8"/>
          <a:extLst>
            <a:ext uri="{FF2B5EF4-FFF2-40B4-BE49-F238E27FC236}">
              <a16:creationId xmlns:a16="http://schemas.microsoft.com/office/drawing/2014/main" id="{FDE0C3EB-8A4D-473A-A490-D4B10397AB24}"/>
            </a:ext>
          </a:extLst>
        </xdr:cNvPr>
        <xdr:cNvGrpSpPr/>
      </xdr:nvGrpSpPr>
      <xdr:grpSpPr>
        <a:xfrm>
          <a:off x="5696565" y="521656"/>
          <a:ext cx="1007804" cy="920898"/>
          <a:chOff x="1766260" y="812959"/>
          <a:chExt cx="1113414" cy="1033899"/>
        </a:xfrm>
      </xdr:grpSpPr>
      <xdr:sp macro="" textlink="">
        <xdr:nvSpPr>
          <xdr:cNvPr id="14" name="Elipse 4">
            <a:extLst>
              <a:ext uri="{FF2B5EF4-FFF2-40B4-BE49-F238E27FC236}">
                <a16:creationId xmlns:a16="http://schemas.microsoft.com/office/drawing/2014/main" id="{6BBFA9DF-A9C0-9846-191F-C5D02D6E295A}"/>
              </a:ext>
            </a:extLst>
          </xdr:cNvPr>
          <xdr:cNvSpPr/>
        </xdr:nvSpPr>
        <xdr:spPr>
          <a:xfrm>
            <a:off x="1766260" y="812959"/>
            <a:ext cx="1113414" cy="1033899"/>
          </a:xfrm>
          <a:prstGeom prst="ellipse">
            <a:avLst/>
          </a:prstGeom>
          <a:solidFill>
            <a:schemeClr val="bg1"/>
          </a:solidFill>
          <a:ln>
            <a:solidFill>
              <a:schemeClr val="bg1">
                <a:lumMod val="85000"/>
              </a:schemeClr>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5" name="Imagem 5">
            <a:extLst>
              <a:ext uri="{FF2B5EF4-FFF2-40B4-BE49-F238E27FC236}">
                <a16:creationId xmlns:a16="http://schemas.microsoft.com/office/drawing/2014/main" id="{4801EC32-AB18-042B-9A82-EA4A0FAFF41C}"/>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1804720" y="853022"/>
            <a:ext cx="998039" cy="933416"/>
          </a:xfrm>
          <a:prstGeom prst="rect">
            <a:avLst/>
          </a:prstGeom>
        </xdr:spPr>
      </xdr:pic>
    </xdr:grpSp>
    <xdr:clientData/>
  </xdr:twoCellAnchor>
</xdr:wsDr>
</file>

<file path=xl/drawings/drawing18.xml><?xml version="1.0" encoding="utf-8"?>
<xdr:wsDr xmlns:xdr="http://schemas.openxmlformats.org/drawingml/2006/spreadsheetDrawing" xmlns:a="http://schemas.openxmlformats.org/drawingml/2006/main">
  <xdr:twoCellAnchor editAs="oneCell">
    <xdr:from>
      <xdr:col>2</xdr:col>
      <xdr:colOff>168993</xdr:colOff>
      <xdr:row>1</xdr:row>
      <xdr:rowOff>107541</xdr:rowOff>
    </xdr:from>
    <xdr:to>
      <xdr:col>2</xdr:col>
      <xdr:colOff>1115685</xdr:colOff>
      <xdr:row>3</xdr:row>
      <xdr:rowOff>295695</xdr:rowOff>
    </xdr:to>
    <xdr:pic>
      <xdr:nvPicPr>
        <xdr:cNvPr id="2" name="Imagem 1">
          <a:extLst>
            <a:ext uri="{FF2B5EF4-FFF2-40B4-BE49-F238E27FC236}">
              <a16:creationId xmlns:a16="http://schemas.microsoft.com/office/drawing/2014/main" id="{54453306-6D12-45FC-BF46-1F0B905E527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3" y="250416"/>
          <a:ext cx="946692" cy="988254"/>
        </a:xfrm>
        <a:prstGeom prst="rect">
          <a:avLst/>
        </a:prstGeom>
      </xdr:spPr>
    </xdr:pic>
    <xdr:clientData/>
  </xdr:twoCellAnchor>
  <xdr:oneCellAnchor>
    <xdr:from>
      <xdr:col>17</xdr:col>
      <xdr:colOff>1223949</xdr:colOff>
      <xdr:row>0</xdr:row>
      <xdr:rowOff>0</xdr:rowOff>
    </xdr:from>
    <xdr:ext cx="646896" cy="677573"/>
    <xdr:pic>
      <xdr:nvPicPr>
        <xdr:cNvPr id="6" name="Gráfico 5" descr="Início com preenchimento sólido">
          <a:hlinkClick xmlns:r="http://schemas.openxmlformats.org/officeDocument/2006/relationships" r:id="rId2"/>
          <a:extLst>
            <a:ext uri="{FF2B5EF4-FFF2-40B4-BE49-F238E27FC236}">
              <a16:creationId xmlns:a16="http://schemas.microsoft.com/office/drawing/2014/main" id="{B917C0AB-4C32-4408-A111-FDCAA502A70B}"/>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199"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7" name="TextBox 18">
          <a:extLst>
            <a:ext uri="{FF2B5EF4-FFF2-40B4-BE49-F238E27FC236}">
              <a16:creationId xmlns:a16="http://schemas.microsoft.com/office/drawing/2014/main" id="{1B903299-421F-40C8-9D71-75E9B68C2575}"/>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8" name="TextBox 19">
          <a:hlinkClick xmlns:r="http://schemas.openxmlformats.org/officeDocument/2006/relationships" r:id="rId5"/>
          <a:extLst>
            <a:ext uri="{FF2B5EF4-FFF2-40B4-BE49-F238E27FC236}">
              <a16:creationId xmlns:a16="http://schemas.microsoft.com/office/drawing/2014/main" id="{3A00D099-F4FA-4D02-9AFE-E10CCBBEA56D}"/>
            </a:ext>
          </a:extLst>
        </xdr:cNvPr>
        <xdr:cNvSpPr txBox="1"/>
      </xdr:nvSpPr>
      <xdr:spPr>
        <a:xfrm>
          <a:off x="17962526"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Seguiente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9" name="TextBox 22">
          <a:hlinkClick xmlns:r="http://schemas.openxmlformats.org/officeDocument/2006/relationships" r:id="rId6"/>
          <a:extLst>
            <a:ext uri="{FF2B5EF4-FFF2-40B4-BE49-F238E27FC236}">
              <a16:creationId xmlns:a16="http://schemas.microsoft.com/office/drawing/2014/main" id="{10C232F5-5D1B-4C6F-94E9-C3203AFF81CA}"/>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1111442</xdr:colOff>
      <xdr:row>1</xdr:row>
      <xdr:rowOff>446563</xdr:rowOff>
    </xdr:to>
    <xdr:sp macro="" textlink="">
      <xdr:nvSpPr>
        <xdr:cNvPr id="10" name="Isosceles Triangle 23">
          <a:hlinkClick xmlns:r="http://schemas.openxmlformats.org/officeDocument/2006/relationships" r:id="rId5"/>
          <a:extLst>
            <a:ext uri="{FF2B5EF4-FFF2-40B4-BE49-F238E27FC236}">
              <a16:creationId xmlns:a16="http://schemas.microsoft.com/office/drawing/2014/main" id="{8A38F856-3BA9-46DF-A99E-A0495DB6B2B7}"/>
            </a:ext>
          </a:extLst>
        </xdr:cNvPr>
        <xdr:cNvSpPr/>
      </xdr:nvSpPr>
      <xdr:spPr>
        <a:xfrm rot="5400000">
          <a:off x="18307884"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11" name="Isosceles Triangle 25">
          <a:hlinkClick xmlns:r="http://schemas.openxmlformats.org/officeDocument/2006/relationships" r:id="rId6"/>
          <a:extLst>
            <a:ext uri="{FF2B5EF4-FFF2-40B4-BE49-F238E27FC236}">
              <a16:creationId xmlns:a16="http://schemas.microsoft.com/office/drawing/2014/main" id="{9683FA26-34E6-4F32-8ECE-D96D5F7747F9}"/>
            </a:ext>
          </a:extLst>
        </xdr:cNvPr>
        <xdr:cNvSpPr/>
      </xdr:nvSpPr>
      <xdr:spPr>
        <a:xfrm rot="16200000">
          <a:off x="16647194"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15363</xdr:colOff>
      <xdr:row>0</xdr:row>
      <xdr:rowOff>0</xdr:rowOff>
    </xdr:from>
    <xdr:to>
      <xdr:col>11</xdr:col>
      <xdr:colOff>385301</xdr:colOff>
      <xdr:row>1</xdr:row>
      <xdr:rowOff>154858</xdr:rowOff>
    </xdr:to>
    <xdr:sp macro="" textlink="">
      <xdr:nvSpPr>
        <xdr:cNvPr id="16" name="Retângulo 15">
          <a:hlinkClick xmlns:r="http://schemas.openxmlformats.org/officeDocument/2006/relationships" r:id="rId7"/>
          <a:extLst>
            <a:ext uri="{FF2B5EF4-FFF2-40B4-BE49-F238E27FC236}">
              <a16:creationId xmlns:a16="http://schemas.microsoft.com/office/drawing/2014/main" id="{31023461-403A-49FF-AF6E-171D606E81CA}"/>
            </a:ext>
          </a:extLst>
        </xdr:cNvPr>
        <xdr:cNvSpPr/>
      </xdr:nvSpPr>
      <xdr:spPr>
        <a:xfrm>
          <a:off x="5377016" y="0"/>
          <a:ext cx="1906229" cy="293124"/>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61452</xdr:colOff>
      <xdr:row>1</xdr:row>
      <xdr:rowOff>399435</xdr:rowOff>
    </xdr:from>
    <xdr:to>
      <xdr:col>10</xdr:col>
      <xdr:colOff>1069256</xdr:colOff>
      <xdr:row>4</xdr:row>
      <xdr:rowOff>82083</xdr:rowOff>
    </xdr:to>
    <xdr:grpSp>
      <xdr:nvGrpSpPr>
        <xdr:cNvPr id="17" name="Group 14">
          <a:hlinkClick xmlns:r="http://schemas.openxmlformats.org/officeDocument/2006/relationships" r:id="rId8"/>
          <a:extLst>
            <a:ext uri="{FF2B5EF4-FFF2-40B4-BE49-F238E27FC236}">
              <a16:creationId xmlns:a16="http://schemas.microsoft.com/office/drawing/2014/main" id="{31EDECC3-984C-4B2D-B920-54D2811C69FA}"/>
            </a:ext>
          </a:extLst>
        </xdr:cNvPr>
        <xdr:cNvGrpSpPr/>
      </xdr:nvGrpSpPr>
      <xdr:grpSpPr>
        <a:xfrm>
          <a:off x="5712952" y="542310"/>
          <a:ext cx="1007804" cy="936773"/>
          <a:chOff x="1766260" y="812959"/>
          <a:chExt cx="1113414" cy="1033899"/>
        </a:xfrm>
      </xdr:grpSpPr>
      <xdr:sp macro="" textlink="">
        <xdr:nvSpPr>
          <xdr:cNvPr id="18" name="Elipse 4">
            <a:extLst>
              <a:ext uri="{FF2B5EF4-FFF2-40B4-BE49-F238E27FC236}">
                <a16:creationId xmlns:a16="http://schemas.microsoft.com/office/drawing/2014/main" id="{3B88826F-5F1E-EDC3-D32E-079440758D39}"/>
              </a:ext>
            </a:extLst>
          </xdr:cNvPr>
          <xdr:cNvSpPr/>
        </xdr:nvSpPr>
        <xdr:spPr>
          <a:xfrm>
            <a:off x="1766260" y="812959"/>
            <a:ext cx="1113414" cy="1033899"/>
          </a:xfrm>
          <a:prstGeom prst="ellipse">
            <a:avLst/>
          </a:prstGeom>
          <a:solidFill>
            <a:schemeClr val="bg1"/>
          </a:solidFill>
          <a:ln>
            <a:solidFill>
              <a:schemeClr val="bg1">
                <a:lumMod val="85000"/>
              </a:schemeClr>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9" name="Imagem 5">
            <a:extLst>
              <a:ext uri="{FF2B5EF4-FFF2-40B4-BE49-F238E27FC236}">
                <a16:creationId xmlns:a16="http://schemas.microsoft.com/office/drawing/2014/main" id="{FDCDA75A-6042-024D-256C-5B941CFCAFAC}"/>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1804720" y="853022"/>
            <a:ext cx="998039" cy="933416"/>
          </a:xfrm>
          <a:prstGeom prst="rect">
            <a:avLst/>
          </a:prstGeom>
        </xdr:spPr>
      </xdr:pic>
    </xdr:grpSp>
    <xdr:clientData/>
  </xdr:twoCellAnchor>
  <xdr:twoCellAnchor editAs="oneCell">
    <xdr:from>
      <xdr:col>10</xdr:col>
      <xdr:colOff>114958</xdr:colOff>
      <xdr:row>27</xdr:row>
      <xdr:rowOff>131380</xdr:rowOff>
    </xdr:from>
    <xdr:to>
      <xdr:col>11</xdr:col>
      <xdr:colOff>755432</xdr:colOff>
      <xdr:row>31</xdr:row>
      <xdr:rowOff>22040</xdr:rowOff>
    </xdr:to>
    <xdr:pic>
      <xdr:nvPicPr>
        <xdr:cNvPr id="5" name="Imagem 4">
          <a:extLst>
            <a:ext uri="{FF2B5EF4-FFF2-40B4-BE49-F238E27FC236}">
              <a16:creationId xmlns:a16="http://schemas.microsoft.com/office/drawing/2014/main" id="{5407CDA2-8A56-6D6D-6902-2D1805ABD850}"/>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501510" y="13285733"/>
          <a:ext cx="2167758" cy="810316"/>
        </a:xfrm>
        <a:prstGeom prst="rect">
          <a:avLst/>
        </a:prstGeom>
      </xdr:spPr>
    </xdr:pic>
    <xdr:clientData/>
  </xdr:twoCellAnchor>
  <xdr:twoCellAnchor editAs="oneCell">
    <xdr:from>
      <xdr:col>10</xdr:col>
      <xdr:colOff>164224</xdr:colOff>
      <xdr:row>29</xdr:row>
      <xdr:rowOff>65689</xdr:rowOff>
    </xdr:from>
    <xdr:to>
      <xdr:col>11</xdr:col>
      <xdr:colOff>796940</xdr:colOff>
      <xdr:row>33</xdr:row>
      <xdr:rowOff>194618</xdr:rowOff>
    </xdr:to>
    <xdr:pic>
      <xdr:nvPicPr>
        <xdr:cNvPr id="21" name="Imagem 20">
          <a:extLst>
            <a:ext uri="{FF2B5EF4-FFF2-40B4-BE49-F238E27FC236}">
              <a16:creationId xmlns:a16="http://schemas.microsoft.com/office/drawing/2014/main" id="{8E646FEB-3B81-1156-D791-A0C93CF49CBB}"/>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5550776" y="13679870"/>
          <a:ext cx="2160000" cy="1048584"/>
        </a:xfrm>
        <a:prstGeom prst="rect">
          <a:avLst/>
        </a:prstGeom>
      </xdr:spPr>
    </xdr:pic>
    <xdr:clientData/>
  </xdr:twoCellAnchor>
  <xdr:twoCellAnchor editAs="oneCell">
    <xdr:from>
      <xdr:col>10</xdr:col>
      <xdr:colOff>229914</xdr:colOff>
      <xdr:row>31</xdr:row>
      <xdr:rowOff>197070</xdr:rowOff>
    </xdr:from>
    <xdr:to>
      <xdr:col>11</xdr:col>
      <xdr:colOff>862630</xdr:colOff>
      <xdr:row>34</xdr:row>
      <xdr:rowOff>218609</xdr:rowOff>
    </xdr:to>
    <xdr:pic>
      <xdr:nvPicPr>
        <xdr:cNvPr id="23" name="Imagem 22">
          <a:extLst>
            <a:ext uri="{FF2B5EF4-FFF2-40B4-BE49-F238E27FC236}">
              <a16:creationId xmlns:a16="http://schemas.microsoft.com/office/drawing/2014/main" id="{0693F63A-C423-9461-DBF8-7EEFA273145D}"/>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5616466" y="14271079"/>
          <a:ext cx="2160000" cy="711280"/>
        </a:xfrm>
        <a:prstGeom prst="rect">
          <a:avLst/>
        </a:prstGeom>
      </xdr:spPr>
    </xdr:pic>
    <xdr:clientData/>
  </xdr:twoCellAnchor>
  <xdr:twoCellAnchor editAs="oneCell">
    <xdr:from>
      <xdr:col>10</xdr:col>
      <xdr:colOff>262759</xdr:colOff>
      <xdr:row>33</xdr:row>
      <xdr:rowOff>147802</xdr:rowOff>
    </xdr:from>
    <xdr:to>
      <xdr:col>11</xdr:col>
      <xdr:colOff>895475</xdr:colOff>
      <xdr:row>38</xdr:row>
      <xdr:rowOff>200827</xdr:rowOff>
    </xdr:to>
    <xdr:pic>
      <xdr:nvPicPr>
        <xdr:cNvPr id="28" name="Imagem 27">
          <a:extLst>
            <a:ext uri="{FF2B5EF4-FFF2-40B4-BE49-F238E27FC236}">
              <a16:creationId xmlns:a16="http://schemas.microsoft.com/office/drawing/2014/main" id="{11CE726F-B9C4-1024-2D01-431B4B96815E}"/>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5649311" y="14681638"/>
          <a:ext cx="2160000" cy="1202594"/>
        </a:xfrm>
        <a:prstGeom prst="rect">
          <a:avLst/>
        </a:prstGeom>
      </xdr:spPr>
    </xdr:pic>
    <xdr:clientData/>
  </xdr:twoCellAnchor>
  <xdr:twoCellAnchor editAs="oneCell">
    <xdr:from>
      <xdr:col>10</xdr:col>
      <xdr:colOff>361293</xdr:colOff>
      <xdr:row>38</xdr:row>
      <xdr:rowOff>16423</xdr:rowOff>
    </xdr:from>
    <xdr:to>
      <xdr:col>11</xdr:col>
      <xdr:colOff>994009</xdr:colOff>
      <xdr:row>41</xdr:row>
      <xdr:rowOff>25394</xdr:rowOff>
    </xdr:to>
    <xdr:pic>
      <xdr:nvPicPr>
        <xdr:cNvPr id="30" name="Imagem 29">
          <a:extLst>
            <a:ext uri="{FF2B5EF4-FFF2-40B4-BE49-F238E27FC236}">
              <a16:creationId xmlns:a16="http://schemas.microsoft.com/office/drawing/2014/main" id="{DDC2AF62-31E2-3E8B-8AC1-63E63EB191E0}"/>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5747845" y="15699828"/>
          <a:ext cx="2160000" cy="698713"/>
        </a:xfrm>
        <a:prstGeom prst="rect">
          <a:avLst/>
        </a:prstGeom>
      </xdr:spPr>
    </xdr:pic>
    <xdr:clientData/>
  </xdr:twoCellAnchor>
  <xdr:twoCellAnchor editAs="oneCell">
    <xdr:from>
      <xdr:col>10</xdr:col>
      <xdr:colOff>197069</xdr:colOff>
      <xdr:row>41</xdr:row>
      <xdr:rowOff>180647</xdr:rowOff>
    </xdr:from>
    <xdr:to>
      <xdr:col>11</xdr:col>
      <xdr:colOff>829785</xdr:colOff>
      <xdr:row>45</xdr:row>
      <xdr:rowOff>165977</xdr:rowOff>
    </xdr:to>
    <xdr:pic>
      <xdr:nvPicPr>
        <xdr:cNvPr id="39" name="Imagem 38">
          <a:extLst>
            <a:ext uri="{FF2B5EF4-FFF2-40B4-BE49-F238E27FC236}">
              <a16:creationId xmlns:a16="http://schemas.microsoft.com/office/drawing/2014/main" id="{5D1006C3-E76F-2EB6-2E0F-A7B75C6B18A3}"/>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5583621" y="16553794"/>
          <a:ext cx="2160000" cy="904985"/>
        </a:xfrm>
        <a:prstGeom prst="rect">
          <a:avLst/>
        </a:prstGeom>
      </xdr:spPr>
    </xdr:pic>
    <xdr:clientData/>
  </xdr:twoCellAnchor>
  <xdr:twoCellAnchor editAs="oneCell">
    <xdr:from>
      <xdr:col>13</xdr:col>
      <xdr:colOff>164224</xdr:colOff>
      <xdr:row>27</xdr:row>
      <xdr:rowOff>164226</xdr:rowOff>
    </xdr:from>
    <xdr:to>
      <xdr:col>14</xdr:col>
      <xdr:colOff>796939</xdr:colOff>
      <xdr:row>30</xdr:row>
      <xdr:rowOff>139203</xdr:rowOff>
    </xdr:to>
    <xdr:pic>
      <xdr:nvPicPr>
        <xdr:cNvPr id="40" name="Imagem 39">
          <a:extLst>
            <a:ext uri="{FF2B5EF4-FFF2-40B4-BE49-F238E27FC236}">
              <a16:creationId xmlns:a16="http://schemas.microsoft.com/office/drawing/2014/main" id="{88FF89D5-5614-756E-57B3-46815463C352}"/>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10132629" y="13318579"/>
          <a:ext cx="2160000" cy="664719"/>
        </a:xfrm>
        <a:prstGeom prst="rect">
          <a:avLst/>
        </a:prstGeom>
      </xdr:spPr>
    </xdr:pic>
    <xdr:clientData/>
  </xdr:twoCellAnchor>
  <xdr:twoCellAnchor editAs="oneCell">
    <xdr:from>
      <xdr:col>13</xdr:col>
      <xdr:colOff>279181</xdr:colOff>
      <xdr:row>30</xdr:row>
      <xdr:rowOff>32845</xdr:rowOff>
    </xdr:from>
    <xdr:to>
      <xdr:col>14</xdr:col>
      <xdr:colOff>911896</xdr:colOff>
      <xdr:row>34</xdr:row>
      <xdr:rowOff>3057</xdr:rowOff>
    </xdr:to>
    <xdr:pic>
      <xdr:nvPicPr>
        <xdr:cNvPr id="42" name="Imagem 41">
          <a:extLst>
            <a:ext uri="{FF2B5EF4-FFF2-40B4-BE49-F238E27FC236}">
              <a16:creationId xmlns:a16="http://schemas.microsoft.com/office/drawing/2014/main" id="{8FF7764B-E3CF-0FD1-4576-3E4973060F47}"/>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10247586" y="13876940"/>
          <a:ext cx="2160000" cy="889867"/>
        </a:xfrm>
        <a:prstGeom prst="rect">
          <a:avLst/>
        </a:prstGeom>
      </xdr:spPr>
    </xdr:pic>
    <xdr:clientData/>
  </xdr:twoCellAnchor>
  <xdr:twoCellAnchor editAs="oneCell">
    <xdr:from>
      <xdr:col>13</xdr:col>
      <xdr:colOff>147802</xdr:colOff>
      <xdr:row>32</xdr:row>
      <xdr:rowOff>164224</xdr:rowOff>
    </xdr:from>
    <xdr:to>
      <xdr:col>14</xdr:col>
      <xdr:colOff>780517</xdr:colOff>
      <xdr:row>36</xdr:row>
      <xdr:rowOff>13164</xdr:rowOff>
    </xdr:to>
    <xdr:pic>
      <xdr:nvPicPr>
        <xdr:cNvPr id="45" name="Imagem 44">
          <a:extLst>
            <a:ext uri="{FF2B5EF4-FFF2-40B4-BE49-F238E27FC236}">
              <a16:creationId xmlns:a16="http://schemas.microsoft.com/office/drawing/2014/main" id="{DF4E58AD-0091-682A-569B-00A6FEB5D951}"/>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10116207" y="14468146"/>
          <a:ext cx="2160000" cy="768596"/>
        </a:xfrm>
        <a:prstGeom prst="rect">
          <a:avLst/>
        </a:prstGeom>
      </xdr:spPr>
    </xdr:pic>
    <xdr:clientData/>
  </xdr:twoCellAnchor>
  <xdr:twoCellAnchor editAs="oneCell">
    <xdr:from>
      <xdr:col>15</xdr:col>
      <xdr:colOff>188858</xdr:colOff>
      <xdr:row>27</xdr:row>
      <xdr:rowOff>131380</xdr:rowOff>
    </xdr:from>
    <xdr:to>
      <xdr:col>16</xdr:col>
      <xdr:colOff>821573</xdr:colOff>
      <xdr:row>31</xdr:row>
      <xdr:rowOff>186964</xdr:rowOff>
    </xdr:to>
    <xdr:pic>
      <xdr:nvPicPr>
        <xdr:cNvPr id="49" name="Imagem 48">
          <a:extLst>
            <a:ext uri="{FF2B5EF4-FFF2-40B4-BE49-F238E27FC236}">
              <a16:creationId xmlns:a16="http://schemas.microsoft.com/office/drawing/2014/main" id="{AC8E82FC-3EA8-9159-57AD-E5E9667772F5}"/>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13211832" y="13285733"/>
          <a:ext cx="2160000" cy="975240"/>
        </a:xfrm>
        <a:prstGeom prst="rect">
          <a:avLst/>
        </a:prstGeom>
      </xdr:spPr>
    </xdr:pic>
    <xdr:clientData/>
  </xdr:twoCellAnchor>
  <xdr:twoCellAnchor editAs="oneCell">
    <xdr:from>
      <xdr:col>15</xdr:col>
      <xdr:colOff>188858</xdr:colOff>
      <xdr:row>34</xdr:row>
      <xdr:rowOff>147802</xdr:rowOff>
    </xdr:from>
    <xdr:to>
      <xdr:col>16</xdr:col>
      <xdr:colOff>821573</xdr:colOff>
      <xdr:row>37</xdr:row>
      <xdr:rowOff>94391</xdr:rowOff>
    </xdr:to>
    <xdr:pic>
      <xdr:nvPicPr>
        <xdr:cNvPr id="51" name="Imagem 50">
          <a:extLst>
            <a:ext uri="{FF2B5EF4-FFF2-40B4-BE49-F238E27FC236}">
              <a16:creationId xmlns:a16="http://schemas.microsoft.com/office/drawing/2014/main" id="{165D0327-62BD-79C7-9B44-AC992862758A}"/>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13211832" y="14911552"/>
          <a:ext cx="2160000" cy="636330"/>
        </a:xfrm>
        <a:prstGeom prst="rect">
          <a:avLst/>
        </a:prstGeom>
      </xdr:spPr>
    </xdr:pic>
    <xdr:clientData/>
  </xdr:twoCellAnchor>
  <xdr:twoCellAnchor editAs="oneCell">
    <xdr:from>
      <xdr:col>15</xdr:col>
      <xdr:colOff>90323</xdr:colOff>
      <xdr:row>40</xdr:row>
      <xdr:rowOff>147803</xdr:rowOff>
    </xdr:from>
    <xdr:to>
      <xdr:col>16</xdr:col>
      <xdr:colOff>723038</xdr:colOff>
      <xdr:row>43</xdr:row>
      <xdr:rowOff>74397</xdr:rowOff>
    </xdr:to>
    <xdr:pic>
      <xdr:nvPicPr>
        <xdr:cNvPr id="53" name="Imagem 52">
          <a:extLst>
            <a:ext uri="{FF2B5EF4-FFF2-40B4-BE49-F238E27FC236}">
              <a16:creationId xmlns:a16="http://schemas.microsoft.com/office/drawing/2014/main" id="{AA2D02D0-0E4B-15C0-F42E-D5604196F1E2}"/>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13113297" y="16291036"/>
          <a:ext cx="2160000" cy="616335"/>
        </a:xfrm>
        <a:prstGeom prst="rect">
          <a:avLst/>
        </a:prstGeom>
      </xdr:spPr>
    </xdr:pic>
    <xdr:clientData/>
  </xdr:twoCellAnchor>
  <xdr:twoCellAnchor editAs="oneCell">
    <xdr:from>
      <xdr:col>15</xdr:col>
      <xdr:colOff>188858</xdr:colOff>
      <xdr:row>45</xdr:row>
      <xdr:rowOff>82112</xdr:rowOff>
    </xdr:from>
    <xdr:to>
      <xdr:col>16</xdr:col>
      <xdr:colOff>821573</xdr:colOff>
      <xdr:row>50</xdr:row>
      <xdr:rowOff>142982</xdr:rowOff>
    </xdr:to>
    <xdr:pic>
      <xdr:nvPicPr>
        <xdr:cNvPr id="55" name="Imagem 54">
          <a:extLst>
            <a:ext uri="{FF2B5EF4-FFF2-40B4-BE49-F238E27FC236}">
              <a16:creationId xmlns:a16="http://schemas.microsoft.com/office/drawing/2014/main" id="{79328757-C8CE-A470-5EC5-F04BA21C2C22}"/>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13211832" y="17374914"/>
          <a:ext cx="2160000" cy="1177594"/>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2</xdr:col>
      <xdr:colOff>168993</xdr:colOff>
      <xdr:row>1</xdr:row>
      <xdr:rowOff>107541</xdr:rowOff>
    </xdr:from>
    <xdr:to>
      <xdr:col>2</xdr:col>
      <xdr:colOff>1115685</xdr:colOff>
      <xdr:row>3</xdr:row>
      <xdr:rowOff>295695</xdr:rowOff>
    </xdr:to>
    <xdr:pic>
      <xdr:nvPicPr>
        <xdr:cNvPr id="2" name="Imagem 1">
          <a:extLst>
            <a:ext uri="{FF2B5EF4-FFF2-40B4-BE49-F238E27FC236}">
              <a16:creationId xmlns:a16="http://schemas.microsoft.com/office/drawing/2014/main" id="{888F7136-D239-4CF4-94DF-64CD495009EF}"/>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3" y="250416"/>
          <a:ext cx="946692" cy="988254"/>
        </a:xfrm>
        <a:prstGeom prst="rect">
          <a:avLst/>
        </a:prstGeom>
      </xdr:spPr>
    </xdr:pic>
    <xdr:clientData/>
  </xdr:twoCellAnchor>
  <xdr:oneCellAnchor>
    <xdr:from>
      <xdr:col>17</xdr:col>
      <xdr:colOff>1223949</xdr:colOff>
      <xdr:row>0</xdr:row>
      <xdr:rowOff>0</xdr:rowOff>
    </xdr:from>
    <xdr:ext cx="646896" cy="677573"/>
    <xdr:pic>
      <xdr:nvPicPr>
        <xdr:cNvPr id="6" name="Gráfico 5" descr="Início com preenchimento sólido">
          <a:hlinkClick xmlns:r="http://schemas.openxmlformats.org/officeDocument/2006/relationships" r:id="rId2"/>
          <a:extLst>
            <a:ext uri="{FF2B5EF4-FFF2-40B4-BE49-F238E27FC236}">
              <a16:creationId xmlns:a16="http://schemas.microsoft.com/office/drawing/2014/main" id="{371E00DD-242F-46D4-9CD8-F3530E32AAC5}"/>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199"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7" name="TextBox 18">
          <a:extLst>
            <a:ext uri="{FF2B5EF4-FFF2-40B4-BE49-F238E27FC236}">
              <a16:creationId xmlns:a16="http://schemas.microsoft.com/office/drawing/2014/main" id="{92B59D50-813C-4F4E-8C22-A9DF475A9296}"/>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8" name="TextBox 19">
          <a:hlinkClick xmlns:r="http://schemas.openxmlformats.org/officeDocument/2006/relationships" r:id="rId5"/>
          <a:extLst>
            <a:ext uri="{FF2B5EF4-FFF2-40B4-BE49-F238E27FC236}">
              <a16:creationId xmlns:a16="http://schemas.microsoft.com/office/drawing/2014/main" id="{FB14F1F7-7FFB-4C0C-ACBF-922ED5CAD0E1}"/>
            </a:ext>
          </a:extLst>
        </xdr:cNvPr>
        <xdr:cNvSpPr txBox="1"/>
      </xdr:nvSpPr>
      <xdr:spPr>
        <a:xfrm>
          <a:off x="17962526"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Seguiente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9" name="TextBox 22">
          <a:hlinkClick xmlns:r="http://schemas.openxmlformats.org/officeDocument/2006/relationships" r:id="rId6"/>
          <a:extLst>
            <a:ext uri="{FF2B5EF4-FFF2-40B4-BE49-F238E27FC236}">
              <a16:creationId xmlns:a16="http://schemas.microsoft.com/office/drawing/2014/main" id="{951A4547-78E6-46B2-9FAF-4214DC028BDF}"/>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1111442</xdr:colOff>
      <xdr:row>1</xdr:row>
      <xdr:rowOff>446563</xdr:rowOff>
    </xdr:to>
    <xdr:sp macro="" textlink="">
      <xdr:nvSpPr>
        <xdr:cNvPr id="10" name="Isosceles Triangle 23">
          <a:hlinkClick xmlns:r="http://schemas.openxmlformats.org/officeDocument/2006/relationships" r:id="rId7"/>
          <a:extLst>
            <a:ext uri="{FF2B5EF4-FFF2-40B4-BE49-F238E27FC236}">
              <a16:creationId xmlns:a16="http://schemas.microsoft.com/office/drawing/2014/main" id="{923F8012-5E24-47C6-B17E-4069B7BFF5BB}"/>
            </a:ext>
          </a:extLst>
        </xdr:cNvPr>
        <xdr:cNvSpPr/>
      </xdr:nvSpPr>
      <xdr:spPr>
        <a:xfrm rot="5400000">
          <a:off x="18307884"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11" name="Isosceles Triangle 25">
          <a:hlinkClick xmlns:r="http://schemas.openxmlformats.org/officeDocument/2006/relationships" r:id="rId6"/>
          <a:extLst>
            <a:ext uri="{FF2B5EF4-FFF2-40B4-BE49-F238E27FC236}">
              <a16:creationId xmlns:a16="http://schemas.microsoft.com/office/drawing/2014/main" id="{2A8D0F68-96B7-4D85-B3B1-034EBFAEDDEB}"/>
            </a:ext>
          </a:extLst>
        </xdr:cNvPr>
        <xdr:cNvSpPr/>
      </xdr:nvSpPr>
      <xdr:spPr>
        <a:xfrm rot="16200000">
          <a:off x="16647194"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14134</xdr:colOff>
      <xdr:row>0</xdr:row>
      <xdr:rowOff>75586</xdr:rowOff>
    </xdr:from>
    <xdr:to>
      <xdr:col>11</xdr:col>
      <xdr:colOff>384072</xdr:colOff>
      <xdr:row>1</xdr:row>
      <xdr:rowOff>230444</xdr:rowOff>
    </xdr:to>
    <xdr:sp macro="" textlink="">
      <xdr:nvSpPr>
        <xdr:cNvPr id="13" name="Retângulo 12">
          <a:hlinkClick xmlns:r="http://schemas.openxmlformats.org/officeDocument/2006/relationships" r:id="rId8"/>
          <a:extLst>
            <a:ext uri="{FF2B5EF4-FFF2-40B4-BE49-F238E27FC236}">
              <a16:creationId xmlns:a16="http://schemas.microsoft.com/office/drawing/2014/main" id="{1129BDB7-B9AE-41CE-8AD1-4AA0768633E6}"/>
            </a:ext>
          </a:extLst>
        </xdr:cNvPr>
        <xdr:cNvSpPr/>
      </xdr:nvSpPr>
      <xdr:spPr>
        <a:xfrm>
          <a:off x="5375787" y="75586"/>
          <a:ext cx="1906229" cy="293124"/>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30727</xdr:colOff>
      <xdr:row>1</xdr:row>
      <xdr:rowOff>353347</xdr:rowOff>
    </xdr:from>
    <xdr:to>
      <xdr:col>10</xdr:col>
      <xdr:colOff>1044679</xdr:colOff>
      <xdr:row>4</xdr:row>
      <xdr:rowOff>113247</xdr:rowOff>
    </xdr:to>
    <xdr:grpSp>
      <xdr:nvGrpSpPr>
        <xdr:cNvPr id="14" name="Group 14">
          <a:hlinkClick xmlns:r="http://schemas.openxmlformats.org/officeDocument/2006/relationships" r:id="rId9"/>
          <a:extLst>
            <a:ext uri="{FF2B5EF4-FFF2-40B4-BE49-F238E27FC236}">
              <a16:creationId xmlns:a16="http://schemas.microsoft.com/office/drawing/2014/main" id="{90E6C7F3-529B-4DDF-AF40-8AA98F0F41F1}"/>
            </a:ext>
          </a:extLst>
        </xdr:cNvPr>
        <xdr:cNvGrpSpPr/>
      </xdr:nvGrpSpPr>
      <xdr:grpSpPr>
        <a:xfrm>
          <a:off x="5669527" y="493047"/>
          <a:ext cx="1013952" cy="1017200"/>
          <a:chOff x="1766260" y="812959"/>
          <a:chExt cx="1113414" cy="1033899"/>
        </a:xfrm>
      </xdr:grpSpPr>
      <xdr:sp macro="" textlink="">
        <xdr:nvSpPr>
          <xdr:cNvPr id="15" name="Elipse 4">
            <a:extLst>
              <a:ext uri="{FF2B5EF4-FFF2-40B4-BE49-F238E27FC236}">
                <a16:creationId xmlns:a16="http://schemas.microsoft.com/office/drawing/2014/main" id="{57B7AA30-C1AC-1657-E5F1-DC1B7A048970}"/>
              </a:ext>
            </a:extLst>
          </xdr:cNvPr>
          <xdr:cNvSpPr/>
        </xdr:nvSpPr>
        <xdr:spPr>
          <a:xfrm>
            <a:off x="1766260" y="812959"/>
            <a:ext cx="1113414" cy="1033899"/>
          </a:xfrm>
          <a:prstGeom prst="ellipse">
            <a:avLst/>
          </a:prstGeom>
          <a:solidFill>
            <a:schemeClr val="bg1"/>
          </a:solidFill>
          <a:ln>
            <a:solidFill>
              <a:schemeClr val="bg1">
                <a:lumMod val="85000"/>
              </a:schemeClr>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6" name="Imagem 5">
            <a:extLst>
              <a:ext uri="{FF2B5EF4-FFF2-40B4-BE49-F238E27FC236}">
                <a16:creationId xmlns:a16="http://schemas.microsoft.com/office/drawing/2014/main" id="{7CF9584C-1395-15FC-8DB4-2D97B4562D0B}"/>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1804720" y="853022"/>
            <a:ext cx="998039" cy="933416"/>
          </a:xfrm>
          <a:prstGeom prst="rect">
            <a:avLst/>
          </a:prstGeom>
        </xdr:spPr>
      </xdr:pic>
    </xdr:grpSp>
    <xdr:clientData/>
  </xdr:twoCellAnchor>
  <xdr:twoCellAnchor editAs="oneCell">
    <xdr:from>
      <xdr:col>10</xdr:col>
      <xdr:colOff>0</xdr:colOff>
      <xdr:row>26</xdr:row>
      <xdr:rowOff>1</xdr:rowOff>
    </xdr:from>
    <xdr:to>
      <xdr:col>12</xdr:col>
      <xdr:colOff>578726</xdr:colOff>
      <xdr:row>32</xdr:row>
      <xdr:rowOff>13891</xdr:rowOff>
    </xdr:to>
    <xdr:pic>
      <xdr:nvPicPr>
        <xdr:cNvPr id="4" name="Imagem 2">
          <a:extLst>
            <a:ext uri="{FF2B5EF4-FFF2-40B4-BE49-F238E27FC236}">
              <a16:creationId xmlns:a16="http://schemas.microsoft.com/office/drawing/2014/main" id="{8720F59D-8BFB-EE1C-9D14-9F985E2F41ED}"/>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5386552" y="12924441"/>
          <a:ext cx="3645776" cy="1385490"/>
        </a:xfrm>
        <a:prstGeom prst="rect">
          <a:avLst/>
        </a:prstGeom>
      </xdr:spPr>
    </xdr:pic>
    <xdr:clientData/>
  </xdr:twoCellAnchor>
  <xdr:twoCellAnchor editAs="oneCell">
    <xdr:from>
      <xdr:col>10</xdr:col>
      <xdr:colOff>0</xdr:colOff>
      <xdr:row>33</xdr:row>
      <xdr:rowOff>0</xdr:rowOff>
    </xdr:from>
    <xdr:to>
      <xdr:col>12</xdr:col>
      <xdr:colOff>233855</xdr:colOff>
      <xdr:row>38</xdr:row>
      <xdr:rowOff>131689</xdr:rowOff>
    </xdr:to>
    <xdr:pic>
      <xdr:nvPicPr>
        <xdr:cNvPr id="12" name="Imagem 3">
          <a:extLst>
            <a:ext uri="{FF2B5EF4-FFF2-40B4-BE49-F238E27FC236}">
              <a16:creationId xmlns:a16="http://schemas.microsoft.com/office/drawing/2014/main" id="{D6A6171D-0A22-8EF3-045C-2C588C4E69D1}"/>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5386552" y="14533836"/>
          <a:ext cx="3300905" cy="1274689"/>
        </a:xfrm>
        <a:prstGeom prst="rect">
          <a:avLst/>
        </a:prstGeom>
      </xdr:spPr>
    </xdr:pic>
    <xdr:clientData/>
  </xdr:twoCellAnchor>
  <xdr:twoCellAnchor editAs="oneCell">
    <xdr:from>
      <xdr:col>13</xdr:col>
      <xdr:colOff>0</xdr:colOff>
      <xdr:row>27</xdr:row>
      <xdr:rowOff>0</xdr:rowOff>
    </xdr:from>
    <xdr:to>
      <xdr:col>14</xdr:col>
      <xdr:colOff>174406</xdr:colOff>
      <xdr:row>32</xdr:row>
      <xdr:rowOff>22255</xdr:rowOff>
    </xdr:to>
    <xdr:pic>
      <xdr:nvPicPr>
        <xdr:cNvPr id="18" name="Imagem 4">
          <a:extLst>
            <a:ext uri="{FF2B5EF4-FFF2-40B4-BE49-F238E27FC236}">
              <a16:creationId xmlns:a16="http://schemas.microsoft.com/office/drawing/2014/main" id="{5F69F284-35A1-AB5D-BE82-17ACDFFC77CF}"/>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9968405" y="13154353"/>
          <a:ext cx="1707931" cy="1165255"/>
        </a:xfrm>
        <a:prstGeom prst="rect">
          <a:avLst/>
        </a:prstGeom>
      </xdr:spPr>
    </xdr:pic>
    <xdr:clientData/>
  </xdr:twoCellAnchor>
  <xdr:twoCellAnchor editAs="oneCell">
    <xdr:from>
      <xdr:col>13</xdr:col>
      <xdr:colOff>1</xdr:colOff>
      <xdr:row>34</xdr:row>
      <xdr:rowOff>0</xdr:rowOff>
    </xdr:from>
    <xdr:to>
      <xdr:col>14</xdr:col>
      <xdr:colOff>667080</xdr:colOff>
      <xdr:row>41</xdr:row>
      <xdr:rowOff>75757</xdr:rowOff>
    </xdr:to>
    <xdr:pic>
      <xdr:nvPicPr>
        <xdr:cNvPr id="20" name="Imagem 11">
          <a:extLst>
            <a:ext uri="{FF2B5EF4-FFF2-40B4-BE49-F238E27FC236}">
              <a16:creationId xmlns:a16="http://schemas.microsoft.com/office/drawing/2014/main" id="{1BB59F00-08DB-CA42-6358-B5D83F8D4EEC}"/>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9968406" y="14763750"/>
          <a:ext cx="2200604" cy="1675957"/>
        </a:xfrm>
        <a:prstGeom prst="rect">
          <a:avLst/>
        </a:prstGeom>
      </xdr:spPr>
    </xdr:pic>
    <xdr:clientData/>
  </xdr:twoCellAnchor>
  <xdr:twoCellAnchor editAs="oneCell">
    <xdr:from>
      <xdr:col>16</xdr:col>
      <xdr:colOff>180647</xdr:colOff>
      <xdr:row>26</xdr:row>
      <xdr:rowOff>180645</xdr:rowOff>
    </xdr:from>
    <xdr:to>
      <xdr:col>17</xdr:col>
      <xdr:colOff>1241863</xdr:colOff>
      <xdr:row>30</xdr:row>
      <xdr:rowOff>90434</xdr:rowOff>
    </xdr:to>
    <xdr:pic>
      <xdr:nvPicPr>
        <xdr:cNvPr id="26" name="Imagem 16">
          <a:extLst>
            <a:ext uri="{FF2B5EF4-FFF2-40B4-BE49-F238E27FC236}">
              <a16:creationId xmlns:a16="http://schemas.microsoft.com/office/drawing/2014/main" id="{59BF77EE-8B33-8ECD-6F6F-C25CD725006E}"/>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14730906" y="13105085"/>
          <a:ext cx="2594741" cy="824189"/>
        </a:xfrm>
        <a:prstGeom prst="rect">
          <a:avLst/>
        </a:prstGeom>
      </xdr:spPr>
    </xdr:pic>
    <xdr:clientData/>
  </xdr:twoCellAnchor>
  <xdr:twoCellAnchor editAs="oneCell">
    <xdr:from>
      <xdr:col>15</xdr:col>
      <xdr:colOff>1560286</xdr:colOff>
      <xdr:row>32</xdr:row>
      <xdr:rowOff>-1</xdr:rowOff>
    </xdr:from>
    <xdr:to>
      <xdr:col>17</xdr:col>
      <xdr:colOff>1048704</xdr:colOff>
      <xdr:row>36</xdr:row>
      <xdr:rowOff>211097</xdr:rowOff>
    </xdr:to>
    <xdr:pic>
      <xdr:nvPicPr>
        <xdr:cNvPr id="28" name="Imagem 17">
          <a:extLst>
            <a:ext uri="{FF2B5EF4-FFF2-40B4-BE49-F238E27FC236}">
              <a16:creationId xmlns:a16="http://schemas.microsoft.com/office/drawing/2014/main" id="{10D465E6-C1F8-95EF-22F2-0013477F00A7}"/>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15221857" y="14214928"/>
          <a:ext cx="2699704" cy="1118240"/>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2</xdr:col>
      <xdr:colOff>168993</xdr:colOff>
      <xdr:row>1</xdr:row>
      <xdr:rowOff>107541</xdr:rowOff>
    </xdr:from>
    <xdr:to>
      <xdr:col>2</xdr:col>
      <xdr:colOff>1115685</xdr:colOff>
      <xdr:row>3</xdr:row>
      <xdr:rowOff>295695</xdr:rowOff>
    </xdr:to>
    <xdr:pic>
      <xdr:nvPicPr>
        <xdr:cNvPr id="2" name="Imagem 1">
          <a:extLst>
            <a:ext uri="{FF2B5EF4-FFF2-40B4-BE49-F238E27FC236}">
              <a16:creationId xmlns:a16="http://schemas.microsoft.com/office/drawing/2014/main" id="{9FCBAA51-2BDB-43BE-BD3E-D8CF80F0D2E8}"/>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3" y="250416"/>
          <a:ext cx="946692" cy="988254"/>
        </a:xfrm>
        <a:prstGeom prst="rect">
          <a:avLst/>
        </a:prstGeom>
      </xdr:spPr>
    </xdr:pic>
    <xdr:clientData/>
  </xdr:twoCellAnchor>
  <xdr:oneCellAnchor>
    <xdr:from>
      <xdr:col>17</xdr:col>
      <xdr:colOff>1223949</xdr:colOff>
      <xdr:row>0</xdr:row>
      <xdr:rowOff>0</xdr:rowOff>
    </xdr:from>
    <xdr:ext cx="646896" cy="677573"/>
    <xdr:pic>
      <xdr:nvPicPr>
        <xdr:cNvPr id="6" name="Gráfico 5" descr="Início com preenchimento sólido">
          <a:hlinkClick xmlns:r="http://schemas.openxmlformats.org/officeDocument/2006/relationships" r:id="rId2"/>
          <a:extLst>
            <a:ext uri="{FF2B5EF4-FFF2-40B4-BE49-F238E27FC236}">
              <a16:creationId xmlns:a16="http://schemas.microsoft.com/office/drawing/2014/main" id="{B1D8E961-D9B3-4455-B1CE-045280165EED}"/>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199"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7" name="TextBox 18">
          <a:extLst>
            <a:ext uri="{FF2B5EF4-FFF2-40B4-BE49-F238E27FC236}">
              <a16:creationId xmlns:a16="http://schemas.microsoft.com/office/drawing/2014/main" id="{FDA68E6C-4DFD-43FC-98CB-30733B17A161}"/>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8" name="TextBox 19">
          <a:hlinkClick xmlns:r="http://schemas.openxmlformats.org/officeDocument/2006/relationships" r:id="rId5"/>
          <a:extLst>
            <a:ext uri="{FF2B5EF4-FFF2-40B4-BE49-F238E27FC236}">
              <a16:creationId xmlns:a16="http://schemas.microsoft.com/office/drawing/2014/main" id="{8D8F22B2-A986-4891-A4F5-7AB81C0DFE27}"/>
            </a:ext>
          </a:extLst>
        </xdr:cNvPr>
        <xdr:cNvSpPr txBox="1"/>
      </xdr:nvSpPr>
      <xdr:spPr>
        <a:xfrm>
          <a:off x="17962526"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Seguiente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9" name="TextBox 22">
          <a:hlinkClick xmlns:r="http://schemas.openxmlformats.org/officeDocument/2006/relationships" r:id="rId6"/>
          <a:extLst>
            <a:ext uri="{FF2B5EF4-FFF2-40B4-BE49-F238E27FC236}">
              <a16:creationId xmlns:a16="http://schemas.microsoft.com/office/drawing/2014/main" id="{851D159A-0625-4DA8-A52C-471B9331386E}"/>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1111442</xdr:colOff>
      <xdr:row>1</xdr:row>
      <xdr:rowOff>446563</xdr:rowOff>
    </xdr:to>
    <xdr:sp macro="" textlink="">
      <xdr:nvSpPr>
        <xdr:cNvPr id="10" name="Isosceles Triangle 23">
          <a:hlinkClick xmlns:r="http://schemas.openxmlformats.org/officeDocument/2006/relationships" r:id="rId5"/>
          <a:extLst>
            <a:ext uri="{FF2B5EF4-FFF2-40B4-BE49-F238E27FC236}">
              <a16:creationId xmlns:a16="http://schemas.microsoft.com/office/drawing/2014/main" id="{16E126B8-00CB-4CE4-BF8A-46A8A32F6866}"/>
            </a:ext>
          </a:extLst>
        </xdr:cNvPr>
        <xdr:cNvSpPr/>
      </xdr:nvSpPr>
      <xdr:spPr>
        <a:xfrm rot="5400000">
          <a:off x="18307884"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11" name="Isosceles Triangle 25">
          <a:hlinkClick xmlns:r="http://schemas.openxmlformats.org/officeDocument/2006/relationships" r:id="rId6"/>
          <a:extLst>
            <a:ext uri="{FF2B5EF4-FFF2-40B4-BE49-F238E27FC236}">
              <a16:creationId xmlns:a16="http://schemas.microsoft.com/office/drawing/2014/main" id="{CF47FBB7-15EF-4A13-A077-7844B87A3F7B}"/>
            </a:ext>
          </a:extLst>
        </xdr:cNvPr>
        <xdr:cNvSpPr/>
      </xdr:nvSpPr>
      <xdr:spPr>
        <a:xfrm rot="16200000">
          <a:off x="16647194"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61452</xdr:colOff>
      <xdr:row>0</xdr:row>
      <xdr:rowOff>61452</xdr:rowOff>
    </xdr:from>
    <xdr:to>
      <xdr:col>11</xdr:col>
      <xdr:colOff>431390</xdr:colOff>
      <xdr:row>1</xdr:row>
      <xdr:rowOff>216310</xdr:rowOff>
    </xdr:to>
    <xdr:sp macro="" textlink="">
      <xdr:nvSpPr>
        <xdr:cNvPr id="13" name="Retângulo 12">
          <a:hlinkClick xmlns:r="http://schemas.openxmlformats.org/officeDocument/2006/relationships" r:id="rId7"/>
          <a:extLst>
            <a:ext uri="{FF2B5EF4-FFF2-40B4-BE49-F238E27FC236}">
              <a16:creationId xmlns:a16="http://schemas.microsoft.com/office/drawing/2014/main" id="{932EC367-88BB-455D-8AFF-4B82634A152F}"/>
            </a:ext>
          </a:extLst>
        </xdr:cNvPr>
        <xdr:cNvSpPr/>
      </xdr:nvSpPr>
      <xdr:spPr>
        <a:xfrm>
          <a:off x="5423105" y="61452"/>
          <a:ext cx="1906229" cy="293124"/>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76815</xdr:colOff>
      <xdr:row>1</xdr:row>
      <xdr:rowOff>399435</xdr:rowOff>
    </xdr:from>
    <xdr:to>
      <xdr:col>10</xdr:col>
      <xdr:colOff>1084619</xdr:colOff>
      <xdr:row>4</xdr:row>
      <xdr:rowOff>82083</xdr:rowOff>
    </xdr:to>
    <xdr:grpSp>
      <xdr:nvGrpSpPr>
        <xdr:cNvPr id="17" name="Group 14">
          <a:hlinkClick xmlns:r="http://schemas.openxmlformats.org/officeDocument/2006/relationships" r:id="rId8"/>
          <a:extLst>
            <a:ext uri="{FF2B5EF4-FFF2-40B4-BE49-F238E27FC236}">
              <a16:creationId xmlns:a16="http://schemas.microsoft.com/office/drawing/2014/main" id="{4445BB41-BFE6-489E-BA53-70E1966556A9}"/>
            </a:ext>
          </a:extLst>
        </xdr:cNvPr>
        <xdr:cNvGrpSpPr/>
      </xdr:nvGrpSpPr>
      <xdr:grpSpPr>
        <a:xfrm>
          <a:off x="5696565" y="537018"/>
          <a:ext cx="1007804" cy="920898"/>
          <a:chOff x="1766260" y="812959"/>
          <a:chExt cx="1113414" cy="1033899"/>
        </a:xfrm>
      </xdr:grpSpPr>
      <xdr:sp macro="" textlink="">
        <xdr:nvSpPr>
          <xdr:cNvPr id="18" name="Elipse 4">
            <a:extLst>
              <a:ext uri="{FF2B5EF4-FFF2-40B4-BE49-F238E27FC236}">
                <a16:creationId xmlns:a16="http://schemas.microsoft.com/office/drawing/2014/main" id="{99D6097C-93D2-F70C-9863-6F540C89EC7C}"/>
              </a:ext>
            </a:extLst>
          </xdr:cNvPr>
          <xdr:cNvSpPr/>
        </xdr:nvSpPr>
        <xdr:spPr>
          <a:xfrm>
            <a:off x="1766260" y="812959"/>
            <a:ext cx="1113414" cy="1033899"/>
          </a:xfrm>
          <a:prstGeom prst="ellipse">
            <a:avLst/>
          </a:prstGeom>
          <a:solidFill>
            <a:schemeClr val="bg1"/>
          </a:solidFill>
          <a:ln>
            <a:solidFill>
              <a:schemeClr val="bg1">
                <a:lumMod val="85000"/>
              </a:schemeClr>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9" name="Imagem 5">
            <a:extLst>
              <a:ext uri="{FF2B5EF4-FFF2-40B4-BE49-F238E27FC236}">
                <a16:creationId xmlns:a16="http://schemas.microsoft.com/office/drawing/2014/main" id="{10E0E7D8-4D31-531E-335D-11D2D8D1B6E5}"/>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1804720" y="853022"/>
            <a:ext cx="998039" cy="933416"/>
          </a:xfrm>
          <a:prstGeom prst="rect">
            <a:avLst/>
          </a:prstGeom>
        </xdr:spPr>
      </xdr:pic>
    </xdr:grpSp>
    <xdr:clientData/>
  </xdr:twoCellAnchor>
  <xdr:twoCellAnchor editAs="oneCell">
    <xdr:from>
      <xdr:col>10</xdr:col>
      <xdr:colOff>0</xdr:colOff>
      <xdr:row>27</xdr:row>
      <xdr:rowOff>1</xdr:rowOff>
    </xdr:from>
    <xdr:to>
      <xdr:col>12</xdr:col>
      <xdr:colOff>365234</xdr:colOff>
      <xdr:row>31</xdr:row>
      <xdr:rowOff>98821</xdr:rowOff>
    </xdr:to>
    <xdr:pic>
      <xdr:nvPicPr>
        <xdr:cNvPr id="4" name="Imagem 2">
          <a:extLst>
            <a:ext uri="{FF2B5EF4-FFF2-40B4-BE49-F238E27FC236}">
              <a16:creationId xmlns:a16="http://schemas.microsoft.com/office/drawing/2014/main" id="{863C1AB4-C7FC-44E0-0245-A5F57CF37FB4}"/>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365750" y="13096876"/>
          <a:ext cx="3444984" cy="987820"/>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2</xdr:col>
      <xdr:colOff>168993</xdr:colOff>
      <xdr:row>1</xdr:row>
      <xdr:rowOff>107541</xdr:rowOff>
    </xdr:from>
    <xdr:to>
      <xdr:col>2</xdr:col>
      <xdr:colOff>1115685</xdr:colOff>
      <xdr:row>3</xdr:row>
      <xdr:rowOff>295695</xdr:rowOff>
    </xdr:to>
    <xdr:pic>
      <xdr:nvPicPr>
        <xdr:cNvPr id="2" name="Imagem 1">
          <a:extLst>
            <a:ext uri="{FF2B5EF4-FFF2-40B4-BE49-F238E27FC236}">
              <a16:creationId xmlns:a16="http://schemas.microsoft.com/office/drawing/2014/main" id="{28CAC240-1381-425E-A370-4D0BBB0FBEED}"/>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3" y="250416"/>
          <a:ext cx="946692" cy="988254"/>
        </a:xfrm>
        <a:prstGeom prst="rect">
          <a:avLst/>
        </a:prstGeom>
      </xdr:spPr>
    </xdr:pic>
    <xdr:clientData/>
  </xdr:twoCellAnchor>
  <xdr:oneCellAnchor>
    <xdr:from>
      <xdr:col>17</xdr:col>
      <xdr:colOff>1223949</xdr:colOff>
      <xdr:row>0</xdr:row>
      <xdr:rowOff>0</xdr:rowOff>
    </xdr:from>
    <xdr:ext cx="646896" cy="677573"/>
    <xdr:pic>
      <xdr:nvPicPr>
        <xdr:cNvPr id="3" name="Gráfico 2" descr="Início com preenchimento sólido">
          <a:hlinkClick xmlns:r="http://schemas.openxmlformats.org/officeDocument/2006/relationships" r:id="rId2"/>
          <a:extLst>
            <a:ext uri="{FF2B5EF4-FFF2-40B4-BE49-F238E27FC236}">
              <a16:creationId xmlns:a16="http://schemas.microsoft.com/office/drawing/2014/main" id="{2A98D3E6-515B-4A47-93AE-2484DA9E2F25}"/>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199"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4" name="TextBox 18">
          <a:extLst>
            <a:ext uri="{FF2B5EF4-FFF2-40B4-BE49-F238E27FC236}">
              <a16:creationId xmlns:a16="http://schemas.microsoft.com/office/drawing/2014/main" id="{67C9C651-298C-4317-9781-8B382744C532}"/>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5" name="TextBox 19">
          <a:hlinkClick xmlns:r="http://schemas.openxmlformats.org/officeDocument/2006/relationships" r:id="rId5"/>
          <a:extLst>
            <a:ext uri="{FF2B5EF4-FFF2-40B4-BE49-F238E27FC236}">
              <a16:creationId xmlns:a16="http://schemas.microsoft.com/office/drawing/2014/main" id="{1962D07C-244C-4987-B491-11C8650A2A1C}"/>
            </a:ext>
          </a:extLst>
        </xdr:cNvPr>
        <xdr:cNvSpPr txBox="1"/>
      </xdr:nvSpPr>
      <xdr:spPr>
        <a:xfrm>
          <a:off x="17962526"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Seguiente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6" name="TextBox 22">
          <a:hlinkClick xmlns:r="http://schemas.openxmlformats.org/officeDocument/2006/relationships" r:id="rId6"/>
          <a:extLst>
            <a:ext uri="{FF2B5EF4-FFF2-40B4-BE49-F238E27FC236}">
              <a16:creationId xmlns:a16="http://schemas.microsoft.com/office/drawing/2014/main" id="{22D2D166-0B55-4415-8CD4-1DD33B2B2D62}"/>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1111442</xdr:colOff>
      <xdr:row>1</xdr:row>
      <xdr:rowOff>446563</xdr:rowOff>
    </xdr:to>
    <xdr:sp macro="" textlink="">
      <xdr:nvSpPr>
        <xdr:cNvPr id="7" name="Isosceles Triangle 23">
          <a:hlinkClick xmlns:r="http://schemas.openxmlformats.org/officeDocument/2006/relationships" r:id="rId5"/>
          <a:extLst>
            <a:ext uri="{FF2B5EF4-FFF2-40B4-BE49-F238E27FC236}">
              <a16:creationId xmlns:a16="http://schemas.microsoft.com/office/drawing/2014/main" id="{7F459810-3E26-4D81-9616-C8CD25D2AAE8}"/>
            </a:ext>
          </a:extLst>
        </xdr:cNvPr>
        <xdr:cNvSpPr/>
      </xdr:nvSpPr>
      <xdr:spPr>
        <a:xfrm rot="5400000">
          <a:off x="18307884"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8" name="Isosceles Triangle 25">
          <a:hlinkClick xmlns:r="http://schemas.openxmlformats.org/officeDocument/2006/relationships" r:id="rId6"/>
          <a:extLst>
            <a:ext uri="{FF2B5EF4-FFF2-40B4-BE49-F238E27FC236}">
              <a16:creationId xmlns:a16="http://schemas.microsoft.com/office/drawing/2014/main" id="{7CA0B863-99C5-4923-ACE6-B942D2A32B40}"/>
            </a:ext>
          </a:extLst>
        </xdr:cNvPr>
        <xdr:cNvSpPr/>
      </xdr:nvSpPr>
      <xdr:spPr>
        <a:xfrm rot="16200000">
          <a:off x="16647194"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61452</xdr:colOff>
      <xdr:row>0</xdr:row>
      <xdr:rowOff>61452</xdr:rowOff>
    </xdr:from>
    <xdr:to>
      <xdr:col>11</xdr:col>
      <xdr:colOff>431390</xdr:colOff>
      <xdr:row>1</xdr:row>
      <xdr:rowOff>216310</xdr:rowOff>
    </xdr:to>
    <xdr:sp macro="" textlink="">
      <xdr:nvSpPr>
        <xdr:cNvPr id="9" name="Retângulo 8">
          <a:hlinkClick xmlns:r="http://schemas.openxmlformats.org/officeDocument/2006/relationships" r:id="rId7"/>
          <a:extLst>
            <a:ext uri="{FF2B5EF4-FFF2-40B4-BE49-F238E27FC236}">
              <a16:creationId xmlns:a16="http://schemas.microsoft.com/office/drawing/2014/main" id="{A5D8F9D9-4D3D-4453-B030-8523CAC9BF49}"/>
            </a:ext>
          </a:extLst>
        </xdr:cNvPr>
        <xdr:cNvSpPr/>
      </xdr:nvSpPr>
      <xdr:spPr>
        <a:xfrm>
          <a:off x="5424027" y="61452"/>
          <a:ext cx="1903463" cy="297733"/>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76814</xdr:colOff>
      <xdr:row>1</xdr:row>
      <xdr:rowOff>384073</xdr:rowOff>
    </xdr:from>
    <xdr:to>
      <xdr:col>10</xdr:col>
      <xdr:colOff>1084618</xdr:colOff>
      <xdr:row>4</xdr:row>
      <xdr:rowOff>66721</xdr:rowOff>
    </xdr:to>
    <xdr:grpSp>
      <xdr:nvGrpSpPr>
        <xdr:cNvPr id="13" name="Group 14">
          <a:hlinkClick xmlns:r="http://schemas.openxmlformats.org/officeDocument/2006/relationships" r:id="rId8"/>
          <a:extLst>
            <a:ext uri="{FF2B5EF4-FFF2-40B4-BE49-F238E27FC236}">
              <a16:creationId xmlns:a16="http://schemas.microsoft.com/office/drawing/2014/main" id="{5B925042-BB87-4DEB-B1F4-45CC5DAF944B}"/>
            </a:ext>
          </a:extLst>
        </xdr:cNvPr>
        <xdr:cNvGrpSpPr/>
      </xdr:nvGrpSpPr>
      <xdr:grpSpPr>
        <a:xfrm>
          <a:off x="5728314" y="526948"/>
          <a:ext cx="1007804" cy="936773"/>
          <a:chOff x="1766260" y="812959"/>
          <a:chExt cx="1113414" cy="1033899"/>
        </a:xfrm>
      </xdr:grpSpPr>
      <xdr:sp macro="" textlink="">
        <xdr:nvSpPr>
          <xdr:cNvPr id="14" name="Elipse 4">
            <a:extLst>
              <a:ext uri="{FF2B5EF4-FFF2-40B4-BE49-F238E27FC236}">
                <a16:creationId xmlns:a16="http://schemas.microsoft.com/office/drawing/2014/main" id="{D809D736-356C-E19E-DBEC-B8FDA322B4E6}"/>
              </a:ext>
            </a:extLst>
          </xdr:cNvPr>
          <xdr:cNvSpPr/>
        </xdr:nvSpPr>
        <xdr:spPr>
          <a:xfrm>
            <a:off x="1766260" y="812959"/>
            <a:ext cx="1113414" cy="1033899"/>
          </a:xfrm>
          <a:prstGeom prst="ellipse">
            <a:avLst/>
          </a:prstGeom>
          <a:solidFill>
            <a:schemeClr val="bg1"/>
          </a:solidFill>
          <a:ln>
            <a:solidFill>
              <a:schemeClr val="bg1">
                <a:lumMod val="85000"/>
              </a:schemeClr>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5" name="Imagem 5">
            <a:extLst>
              <a:ext uri="{FF2B5EF4-FFF2-40B4-BE49-F238E27FC236}">
                <a16:creationId xmlns:a16="http://schemas.microsoft.com/office/drawing/2014/main" id="{58442ABC-7877-9548-15F4-CFD32EF861AF}"/>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1804720" y="853022"/>
            <a:ext cx="998039" cy="933416"/>
          </a:xfrm>
          <a:prstGeom prst="rect">
            <a:avLst/>
          </a:prstGeom>
        </xdr:spPr>
      </xdr:pic>
    </xdr:grpSp>
    <xdr:clientData/>
  </xdr:twoCellAnchor>
  <xdr:twoCellAnchor editAs="oneCell">
    <xdr:from>
      <xdr:col>10</xdr:col>
      <xdr:colOff>0</xdr:colOff>
      <xdr:row>26</xdr:row>
      <xdr:rowOff>0</xdr:rowOff>
    </xdr:from>
    <xdr:to>
      <xdr:col>12</xdr:col>
      <xdr:colOff>203275</xdr:colOff>
      <xdr:row>33</xdr:row>
      <xdr:rowOff>25619</xdr:rowOff>
    </xdr:to>
    <xdr:pic>
      <xdr:nvPicPr>
        <xdr:cNvPr id="10" name="Imagem 10">
          <a:extLst>
            <a:ext uri="{FF2B5EF4-FFF2-40B4-BE49-F238E27FC236}">
              <a16:creationId xmlns:a16="http://schemas.microsoft.com/office/drawing/2014/main" id="{9B223DE4-BAE7-1B20-D3AC-B9EC71823A60}"/>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386552" y="12924440"/>
          <a:ext cx="3257844" cy="1635015"/>
        </a:xfrm>
        <a:prstGeom prst="rect">
          <a:avLst/>
        </a:prstGeom>
      </xdr:spPr>
    </xdr:pic>
    <xdr:clientData/>
  </xdr:twoCellAnchor>
  <xdr:twoCellAnchor editAs="oneCell">
    <xdr:from>
      <xdr:col>10</xdr:col>
      <xdr:colOff>0</xdr:colOff>
      <xdr:row>34</xdr:row>
      <xdr:rowOff>0</xdr:rowOff>
    </xdr:from>
    <xdr:to>
      <xdr:col>11</xdr:col>
      <xdr:colOff>644087</xdr:colOff>
      <xdr:row>37</xdr:row>
      <xdr:rowOff>151743</xdr:rowOff>
    </xdr:to>
    <xdr:pic>
      <xdr:nvPicPr>
        <xdr:cNvPr id="16" name="Imagem 11">
          <a:extLst>
            <a:ext uri="{FF2B5EF4-FFF2-40B4-BE49-F238E27FC236}">
              <a16:creationId xmlns:a16="http://schemas.microsoft.com/office/drawing/2014/main" id="{D07918B1-EDEC-C5D5-5894-3B9DF64D92AF}"/>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5386552" y="14763750"/>
          <a:ext cx="2177612" cy="837543"/>
        </a:xfrm>
        <a:prstGeom prst="rect">
          <a:avLst/>
        </a:prstGeom>
      </xdr:spPr>
    </xdr:pic>
    <xdr:clientData/>
  </xdr:twoCellAnchor>
  <xdr:twoCellAnchor editAs="oneCell">
    <xdr:from>
      <xdr:col>13</xdr:col>
      <xdr:colOff>0</xdr:colOff>
      <xdr:row>27</xdr:row>
      <xdr:rowOff>0</xdr:rowOff>
    </xdr:from>
    <xdr:to>
      <xdr:col>14</xdr:col>
      <xdr:colOff>1405886</xdr:colOff>
      <xdr:row>31</xdr:row>
      <xdr:rowOff>169480</xdr:rowOff>
    </xdr:to>
    <xdr:pic>
      <xdr:nvPicPr>
        <xdr:cNvPr id="18" name="Imagem 15">
          <a:extLst>
            <a:ext uri="{FF2B5EF4-FFF2-40B4-BE49-F238E27FC236}">
              <a16:creationId xmlns:a16="http://schemas.microsoft.com/office/drawing/2014/main" id="{EA82DC4D-E279-5E59-B912-12713912AE42}"/>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9968405" y="13154353"/>
          <a:ext cx="2933171" cy="1089136"/>
        </a:xfrm>
        <a:prstGeom prst="rect">
          <a:avLst/>
        </a:prstGeom>
      </xdr:spPr>
    </xdr:pic>
    <xdr:clientData/>
  </xdr:twoCellAnchor>
  <xdr:twoCellAnchor editAs="oneCell">
    <xdr:from>
      <xdr:col>13</xdr:col>
      <xdr:colOff>0</xdr:colOff>
      <xdr:row>32</xdr:row>
      <xdr:rowOff>32845</xdr:rowOff>
    </xdr:from>
    <xdr:to>
      <xdr:col>14</xdr:col>
      <xdr:colOff>782036</xdr:colOff>
      <xdr:row>36</xdr:row>
      <xdr:rowOff>77074</xdr:rowOff>
    </xdr:to>
    <xdr:pic>
      <xdr:nvPicPr>
        <xdr:cNvPr id="21" name="Imagem 16">
          <a:extLst>
            <a:ext uri="{FF2B5EF4-FFF2-40B4-BE49-F238E27FC236}">
              <a16:creationId xmlns:a16="http://schemas.microsoft.com/office/drawing/2014/main" id="{84EA5FD7-97DF-9884-0391-8E44D6454349}"/>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9968405" y="14336767"/>
          <a:ext cx="2315561" cy="958629"/>
        </a:xfrm>
        <a:prstGeom prst="rect">
          <a:avLst/>
        </a:prstGeom>
      </xdr:spPr>
    </xdr:pic>
    <xdr:clientData/>
  </xdr:twoCellAnchor>
  <xdr:twoCellAnchor editAs="oneCell">
    <xdr:from>
      <xdr:col>16</xdr:col>
      <xdr:colOff>0</xdr:colOff>
      <xdr:row>27</xdr:row>
      <xdr:rowOff>0</xdr:rowOff>
    </xdr:from>
    <xdr:to>
      <xdr:col>17</xdr:col>
      <xdr:colOff>1286610</xdr:colOff>
      <xdr:row>33</xdr:row>
      <xdr:rowOff>24306</xdr:rowOff>
    </xdr:to>
    <xdr:pic>
      <xdr:nvPicPr>
        <xdr:cNvPr id="23" name="Imagem 17">
          <a:extLst>
            <a:ext uri="{FF2B5EF4-FFF2-40B4-BE49-F238E27FC236}">
              <a16:creationId xmlns:a16="http://schemas.microsoft.com/office/drawing/2014/main" id="{8CBE7C5A-F40D-FB06-2796-3DEEA98AADF3}"/>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14550259" y="13154353"/>
          <a:ext cx="2820135" cy="1395906"/>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2</xdr:col>
      <xdr:colOff>168993</xdr:colOff>
      <xdr:row>1</xdr:row>
      <xdr:rowOff>107541</xdr:rowOff>
    </xdr:from>
    <xdr:to>
      <xdr:col>2</xdr:col>
      <xdr:colOff>1115685</xdr:colOff>
      <xdr:row>3</xdr:row>
      <xdr:rowOff>295695</xdr:rowOff>
    </xdr:to>
    <xdr:pic>
      <xdr:nvPicPr>
        <xdr:cNvPr id="2" name="Imagem 1">
          <a:extLst>
            <a:ext uri="{FF2B5EF4-FFF2-40B4-BE49-F238E27FC236}">
              <a16:creationId xmlns:a16="http://schemas.microsoft.com/office/drawing/2014/main" id="{48BA26AF-F33C-4E6B-8029-10BFB1ECB5E8}"/>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3" y="250416"/>
          <a:ext cx="946692" cy="988254"/>
        </a:xfrm>
        <a:prstGeom prst="rect">
          <a:avLst/>
        </a:prstGeom>
      </xdr:spPr>
    </xdr:pic>
    <xdr:clientData/>
  </xdr:twoCellAnchor>
  <xdr:oneCellAnchor>
    <xdr:from>
      <xdr:col>17</xdr:col>
      <xdr:colOff>1223949</xdr:colOff>
      <xdr:row>0</xdr:row>
      <xdr:rowOff>0</xdr:rowOff>
    </xdr:from>
    <xdr:ext cx="646896" cy="677573"/>
    <xdr:pic>
      <xdr:nvPicPr>
        <xdr:cNvPr id="3" name="Gráfico 2" descr="Início com preenchimento sólido">
          <a:hlinkClick xmlns:r="http://schemas.openxmlformats.org/officeDocument/2006/relationships" r:id="rId2"/>
          <a:extLst>
            <a:ext uri="{FF2B5EF4-FFF2-40B4-BE49-F238E27FC236}">
              <a16:creationId xmlns:a16="http://schemas.microsoft.com/office/drawing/2014/main" id="{6552C878-FE10-4C43-B4BC-1503D134731C}"/>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199"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4" name="TextBox 18">
          <a:extLst>
            <a:ext uri="{FF2B5EF4-FFF2-40B4-BE49-F238E27FC236}">
              <a16:creationId xmlns:a16="http://schemas.microsoft.com/office/drawing/2014/main" id="{5DB1D1A0-1425-492E-BCE0-208CFAE3B02E}"/>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5" name="TextBox 19">
          <a:hlinkClick xmlns:r="http://schemas.openxmlformats.org/officeDocument/2006/relationships" r:id="rId5"/>
          <a:extLst>
            <a:ext uri="{FF2B5EF4-FFF2-40B4-BE49-F238E27FC236}">
              <a16:creationId xmlns:a16="http://schemas.microsoft.com/office/drawing/2014/main" id="{E9F2BE82-9AB3-419C-8A21-233B909062AD}"/>
            </a:ext>
          </a:extLst>
        </xdr:cNvPr>
        <xdr:cNvSpPr txBox="1"/>
      </xdr:nvSpPr>
      <xdr:spPr>
        <a:xfrm>
          <a:off x="17962526"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Seguiente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6" name="TextBox 22">
          <a:hlinkClick xmlns:r="http://schemas.openxmlformats.org/officeDocument/2006/relationships" r:id="rId6"/>
          <a:extLst>
            <a:ext uri="{FF2B5EF4-FFF2-40B4-BE49-F238E27FC236}">
              <a16:creationId xmlns:a16="http://schemas.microsoft.com/office/drawing/2014/main" id="{EA84A70D-97E8-49B4-A5A6-0270B0E07540}"/>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1111442</xdr:colOff>
      <xdr:row>1</xdr:row>
      <xdr:rowOff>446563</xdr:rowOff>
    </xdr:to>
    <xdr:sp macro="" textlink="">
      <xdr:nvSpPr>
        <xdr:cNvPr id="7" name="Isosceles Triangle 23">
          <a:hlinkClick xmlns:r="http://schemas.openxmlformats.org/officeDocument/2006/relationships" r:id="rId5"/>
          <a:extLst>
            <a:ext uri="{FF2B5EF4-FFF2-40B4-BE49-F238E27FC236}">
              <a16:creationId xmlns:a16="http://schemas.microsoft.com/office/drawing/2014/main" id="{129590F7-AB45-4A9E-8FA6-9A324D05CB45}"/>
            </a:ext>
          </a:extLst>
        </xdr:cNvPr>
        <xdr:cNvSpPr/>
      </xdr:nvSpPr>
      <xdr:spPr>
        <a:xfrm rot="5400000">
          <a:off x="18307884"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8" name="Isosceles Triangle 25">
          <a:hlinkClick xmlns:r="http://schemas.openxmlformats.org/officeDocument/2006/relationships" r:id="rId6"/>
          <a:extLst>
            <a:ext uri="{FF2B5EF4-FFF2-40B4-BE49-F238E27FC236}">
              <a16:creationId xmlns:a16="http://schemas.microsoft.com/office/drawing/2014/main" id="{15635FD4-2FA1-43B9-BC29-B3F2716B86C5}"/>
            </a:ext>
          </a:extLst>
        </xdr:cNvPr>
        <xdr:cNvSpPr/>
      </xdr:nvSpPr>
      <xdr:spPr>
        <a:xfrm rot="16200000">
          <a:off x="16647194"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61452</xdr:colOff>
      <xdr:row>0</xdr:row>
      <xdr:rowOff>61452</xdr:rowOff>
    </xdr:from>
    <xdr:to>
      <xdr:col>11</xdr:col>
      <xdr:colOff>431390</xdr:colOff>
      <xdr:row>1</xdr:row>
      <xdr:rowOff>216310</xdr:rowOff>
    </xdr:to>
    <xdr:sp macro="" textlink="">
      <xdr:nvSpPr>
        <xdr:cNvPr id="9" name="Retângulo 8">
          <a:hlinkClick xmlns:r="http://schemas.openxmlformats.org/officeDocument/2006/relationships" r:id="rId7"/>
          <a:extLst>
            <a:ext uri="{FF2B5EF4-FFF2-40B4-BE49-F238E27FC236}">
              <a16:creationId xmlns:a16="http://schemas.microsoft.com/office/drawing/2014/main" id="{49734004-4777-4631-804C-2D4077BD3EAB}"/>
            </a:ext>
          </a:extLst>
        </xdr:cNvPr>
        <xdr:cNvSpPr/>
      </xdr:nvSpPr>
      <xdr:spPr>
        <a:xfrm>
          <a:off x="5424027" y="61452"/>
          <a:ext cx="1903463" cy="297733"/>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107540</xdr:colOff>
      <xdr:row>1</xdr:row>
      <xdr:rowOff>384073</xdr:rowOff>
    </xdr:from>
    <xdr:to>
      <xdr:col>10</xdr:col>
      <xdr:colOff>1115344</xdr:colOff>
      <xdr:row>4</xdr:row>
      <xdr:rowOff>66721</xdr:rowOff>
    </xdr:to>
    <xdr:grpSp>
      <xdr:nvGrpSpPr>
        <xdr:cNvPr id="13" name="Group 14">
          <a:hlinkClick xmlns:r="http://schemas.openxmlformats.org/officeDocument/2006/relationships" r:id="rId8"/>
          <a:extLst>
            <a:ext uri="{FF2B5EF4-FFF2-40B4-BE49-F238E27FC236}">
              <a16:creationId xmlns:a16="http://schemas.microsoft.com/office/drawing/2014/main" id="{AFA2D15F-301D-42D6-998B-1B54FEAECEB9}"/>
            </a:ext>
          </a:extLst>
        </xdr:cNvPr>
        <xdr:cNvGrpSpPr/>
      </xdr:nvGrpSpPr>
      <xdr:grpSpPr>
        <a:xfrm>
          <a:off x="5746340" y="523773"/>
          <a:ext cx="1007804" cy="939948"/>
          <a:chOff x="1766260" y="812959"/>
          <a:chExt cx="1113414" cy="1033899"/>
        </a:xfrm>
      </xdr:grpSpPr>
      <xdr:sp macro="" textlink="">
        <xdr:nvSpPr>
          <xdr:cNvPr id="14" name="Elipse 4">
            <a:extLst>
              <a:ext uri="{FF2B5EF4-FFF2-40B4-BE49-F238E27FC236}">
                <a16:creationId xmlns:a16="http://schemas.microsoft.com/office/drawing/2014/main" id="{5BBBC137-FB85-771A-E941-DBC59C5DB2DD}"/>
              </a:ext>
            </a:extLst>
          </xdr:cNvPr>
          <xdr:cNvSpPr/>
        </xdr:nvSpPr>
        <xdr:spPr>
          <a:xfrm>
            <a:off x="1766260" y="812959"/>
            <a:ext cx="1113414" cy="1033899"/>
          </a:xfrm>
          <a:prstGeom prst="ellipse">
            <a:avLst/>
          </a:prstGeom>
          <a:solidFill>
            <a:schemeClr val="bg1"/>
          </a:solidFill>
          <a:ln>
            <a:solidFill>
              <a:schemeClr val="bg1">
                <a:lumMod val="85000"/>
              </a:schemeClr>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5" name="Imagem 5">
            <a:extLst>
              <a:ext uri="{FF2B5EF4-FFF2-40B4-BE49-F238E27FC236}">
                <a16:creationId xmlns:a16="http://schemas.microsoft.com/office/drawing/2014/main" id="{36B3013E-016D-3C90-9102-7A9CAB521558}"/>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1804720" y="853022"/>
            <a:ext cx="998039" cy="933416"/>
          </a:xfrm>
          <a:prstGeom prst="rect">
            <a:avLst/>
          </a:prstGeom>
        </xdr:spPr>
      </xdr:pic>
    </xdr:grpSp>
    <xdr:clientData/>
  </xdr:twoCellAnchor>
  <xdr:twoCellAnchor editAs="oneCell">
    <xdr:from>
      <xdr:col>10</xdr:col>
      <xdr:colOff>0</xdr:colOff>
      <xdr:row>26</xdr:row>
      <xdr:rowOff>1</xdr:rowOff>
    </xdr:from>
    <xdr:to>
      <xdr:col>11</xdr:col>
      <xdr:colOff>1209018</xdr:colOff>
      <xdr:row>32</xdr:row>
      <xdr:rowOff>192775</xdr:rowOff>
    </xdr:to>
    <xdr:pic>
      <xdr:nvPicPr>
        <xdr:cNvPr id="11" name="Imagem 9">
          <a:extLst>
            <a:ext uri="{FF2B5EF4-FFF2-40B4-BE49-F238E27FC236}">
              <a16:creationId xmlns:a16="http://schemas.microsoft.com/office/drawing/2014/main" id="{7C4F9474-440A-32F2-BD22-033507F0ED10}"/>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386552" y="12924441"/>
          <a:ext cx="2742543" cy="1564374"/>
        </a:xfrm>
        <a:prstGeom prst="rect">
          <a:avLst/>
        </a:prstGeom>
      </xdr:spPr>
    </xdr:pic>
    <xdr:clientData/>
  </xdr:twoCellAnchor>
  <xdr:twoCellAnchor editAs="oneCell">
    <xdr:from>
      <xdr:col>10</xdr:col>
      <xdr:colOff>0</xdr:colOff>
      <xdr:row>33</xdr:row>
      <xdr:rowOff>0</xdr:rowOff>
    </xdr:from>
    <xdr:to>
      <xdr:col>11</xdr:col>
      <xdr:colOff>1258285</xdr:colOff>
      <xdr:row>38</xdr:row>
      <xdr:rowOff>195969</xdr:rowOff>
    </xdr:to>
    <xdr:pic>
      <xdr:nvPicPr>
        <xdr:cNvPr id="16" name="Imagem 10">
          <a:extLst>
            <a:ext uri="{FF2B5EF4-FFF2-40B4-BE49-F238E27FC236}">
              <a16:creationId xmlns:a16="http://schemas.microsoft.com/office/drawing/2014/main" id="{D6D83E38-A2E5-CDA9-881F-BC1FCBE37840}"/>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5386552" y="14533836"/>
          <a:ext cx="2791810" cy="1338969"/>
        </a:xfrm>
        <a:prstGeom prst="rect">
          <a:avLst/>
        </a:prstGeom>
      </xdr:spPr>
    </xdr:pic>
    <xdr:clientData/>
  </xdr:twoCellAnchor>
  <xdr:twoCellAnchor editAs="oneCell">
    <xdr:from>
      <xdr:col>9</xdr:col>
      <xdr:colOff>82114</xdr:colOff>
      <xdr:row>38</xdr:row>
      <xdr:rowOff>180648</xdr:rowOff>
    </xdr:from>
    <xdr:to>
      <xdr:col>11</xdr:col>
      <xdr:colOff>655584</xdr:colOff>
      <xdr:row>43</xdr:row>
      <xdr:rowOff>5065</xdr:rowOff>
    </xdr:to>
    <xdr:pic>
      <xdr:nvPicPr>
        <xdr:cNvPr id="22" name="Imagem 11">
          <a:extLst>
            <a:ext uri="{FF2B5EF4-FFF2-40B4-BE49-F238E27FC236}">
              <a16:creationId xmlns:a16="http://schemas.microsoft.com/office/drawing/2014/main" id="{576ADC31-9F11-A2EB-A1F6-2500AF22D91B}"/>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5320864" y="15864053"/>
          <a:ext cx="2249870" cy="961067"/>
        </a:xfrm>
        <a:prstGeom prst="rect">
          <a:avLst/>
        </a:prstGeom>
      </xdr:spPr>
    </xdr:pic>
    <xdr:clientData/>
  </xdr:twoCellAnchor>
  <xdr:twoCellAnchor editAs="oneCell">
    <xdr:from>
      <xdr:col>9</xdr:col>
      <xdr:colOff>65691</xdr:colOff>
      <xdr:row>42</xdr:row>
      <xdr:rowOff>131381</xdr:rowOff>
    </xdr:from>
    <xdr:to>
      <xdr:col>12</xdr:col>
      <xdr:colOff>41713</xdr:colOff>
      <xdr:row>49</xdr:row>
      <xdr:rowOff>29139</xdr:rowOff>
    </xdr:to>
    <xdr:pic>
      <xdr:nvPicPr>
        <xdr:cNvPr id="25" name="Imagem 15">
          <a:extLst>
            <a:ext uri="{FF2B5EF4-FFF2-40B4-BE49-F238E27FC236}">
              <a16:creationId xmlns:a16="http://schemas.microsoft.com/office/drawing/2014/main" id="{D2D60B26-E4F5-7EAD-9801-55025D51A074}"/>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5304441" y="16734441"/>
          <a:ext cx="3185947" cy="1497958"/>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2</xdr:col>
      <xdr:colOff>168993</xdr:colOff>
      <xdr:row>1</xdr:row>
      <xdr:rowOff>107541</xdr:rowOff>
    </xdr:from>
    <xdr:to>
      <xdr:col>2</xdr:col>
      <xdr:colOff>1115685</xdr:colOff>
      <xdr:row>3</xdr:row>
      <xdr:rowOff>295695</xdr:rowOff>
    </xdr:to>
    <xdr:pic>
      <xdr:nvPicPr>
        <xdr:cNvPr id="2" name="Imagem 1">
          <a:extLst>
            <a:ext uri="{FF2B5EF4-FFF2-40B4-BE49-F238E27FC236}">
              <a16:creationId xmlns:a16="http://schemas.microsoft.com/office/drawing/2014/main" id="{29CAEE97-D8E8-42A3-81F9-CB3EE95B1424}"/>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3" y="250416"/>
          <a:ext cx="946692" cy="988254"/>
        </a:xfrm>
        <a:prstGeom prst="rect">
          <a:avLst/>
        </a:prstGeom>
      </xdr:spPr>
    </xdr:pic>
    <xdr:clientData/>
  </xdr:twoCellAnchor>
  <xdr:oneCellAnchor>
    <xdr:from>
      <xdr:col>17</xdr:col>
      <xdr:colOff>1223949</xdr:colOff>
      <xdr:row>0</xdr:row>
      <xdr:rowOff>0</xdr:rowOff>
    </xdr:from>
    <xdr:ext cx="646896" cy="677573"/>
    <xdr:pic>
      <xdr:nvPicPr>
        <xdr:cNvPr id="3" name="Gráfico 2" descr="Início com preenchimento sólido">
          <a:hlinkClick xmlns:r="http://schemas.openxmlformats.org/officeDocument/2006/relationships" r:id="rId2"/>
          <a:extLst>
            <a:ext uri="{FF2B5EF4-FFF2-40B4-BE49-F238E27FC236}">
              <a16:creationId xmlns:a16="http://schemas.microsoft.com/office/drawing/2014/main" id="{F1AF0FD6-8902-42F3-A020-9214267EC21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199"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4" name="TextBox 18">
          <a:extLst>
            <a:ext uri="{FF2B5EF4-FFF2-40B4-BE49-F238E27FC236}">
              <a16:creationId xmlns:a16="http://schemas.microsoft.com/office/drawing/2014/main" id="{6FED7ACE-8CE9-4DA3-ABDD-340E688480B1}"/>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5" name="TextBox 19">
          <a:hlinkClick xmlns:r="http://schemas.openxmlformats.org/officeDocument/2006/relationships" r:id="rId5"/>
          <a:extLst>
            <a:ext uri="{FF2B5EF4-FFF2-40B4-BE49-F238E27FC236}">
              <a16:creationId xmlns:a16="http://schemas.microsoft.com/office/drawing/2014/main" id="{85218152-9A9D-4835-81A8-62BBC3D8D838}"/>
            </a:ext>
          </a:extLst>
        </xdr:cNvPr>
        <xdr:cNvSpPr txBox="1"/>
      </xdr:nvSpPr>
      <xdr:spPr>
        <a:xfrm>
          <a:off x="17962526"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Seguiente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6" name="TextBox 22">
          <a:hlinkClick xmlns:r="http://schemas.openxmlformats.org/officeDocument/2006/relationships" r:id="rId6"/>
          <a:extLst>
            <a:ext uri="{FF2B5EF4-FFF2-40B4-BE49-F238E27FC236}">
              <a16:creationId xmlns:a16="http://schemas.microsoft.com/office/drawing/2014/main" id="{2F7BD50E-E8B6-4CE0-84F8-D0ADEC03CD5C}"/>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1111442</xdr:colOff>
      <xdr:row>1</xdr:row>
      <xdr:rowOff>446563</xdr:rowOff>
    </xdr:to>
    <xdr:sp macro="" textlink="">
      <xdr:nvSpPr>
        <xdr:cNvPr id="7" name="Isosceles Triangle 23">
          <a:hlinkClick xmlns:r="http://schemas.openxmlformats.org/officeDocument/2006/relationships" r:id="rId5"/>
          <a:extLst>
            <a:ext uri="{FF2B5EF4-FFF2-40B4-BE49-F238E27FC236}">
              <a16:creationId xmlns:a16="http://schemas.microsoft.com/office/drawing/2014/main" id="{3C0F2EF0-5186-4C1F-89CC-6525D8117F65}"/>
            </a:ext>
          </a:extLst>
        </xdr:cNvPr>
        <xdr:cNvSpPr/>
      </xdr:nvSpPr>
      <xdr:spPr>
        <a:xfrm rot="5400000">
          <a:off x="18307884"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8" name="Isosceles Triangle 25">
          <a:hlinkClick xmlns:r="http://schemas.openxmlformats.org/officeDocument/2006/relationships" r:id="rId6"/>
          <a:extLst>
            <a:ext uri="{FF2B5EF4-FFF2-40B4-BE49-F238E27FC236}">
              <a16:creationId xmlns:a16="http://schemas.microsoft.com/office/drawing/2014/main" id="{26C2C0EF-65A7-4919-AFFF-F942E0675B08}"/>
            </a:ext>
          </a:extLst>
        </xdr:cNvPr>
        <xdr:cNvSpPr/>
      </xdr:nvSpPr>
      <xdr:spPr>
        <a:xfrm rot="16200000">
          <a:off x="16647194"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61452</xdr:colOff>
      <xdr:row>0</xdr:row>
      <xdr:rowOff>61452</xdr:rowOff>
    </xdr:from>
    <xdr:to>
      <xdr:col>11</xdr:col>
      <xdr:colOff>431390</xdr:colOff>
      <xdr:row>1</xdr:row>
      <xdr:rowOff>216310</xdr:rowOff>
    </xdr:to>
    <xdr:sp macro="" textlink="">
      <xdr:nvSpPr>
        <xdr:cNvPr id="9" name="Retângulo 8">
          <a:hlinkClick xmlns:r="http://schemas.openxmlformats.org/officeDocument/2006/relationships" r:id="rId7"/>
          <a:extLst>
            <a:ext uri="{FF2B5EF4-FFF2-40B4-BE49-F238E27FC236}">
              <a16:creationId xmlns:a16="http://schemas.microsoft.com/office/drawing/2014/main" id="{63E1B0F5-1686-44FF-A643-27FEF6CEE961}"/>
            </a:ext>
          </a:extLst>
        </xdr:cNvPr>
        <xdr:cNvSpPr/>
      </xdr:nvSpPr>
      <xdr:spPr>
        <a:xfrm>
          <a:off x="5424027" y="61452"/>
          <a:ext cx="1903463" cy="297733"/>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107540</xdr:colOff>
      <xdr:row>1</xdr:row>
      <xdr:rowOff>445525</xdr:rowOff>
    </xdr:from>
    <xdr:to>
      <xdr:col>10</xdr:col>
      <xdr:colOff>1115344</xdr:colOff>
      <xdr:row>4</xdr:row>
      <xdr:rowOff>128173</xdr:rowOff>
    </xdr:to>
    <xdr:grpSp>
      <xdr:nvGrpSpPr>
        <xdr:cNvPr id="13" name="Group 14">
          <a:hlinkClick xmlns:r="http://schemas.openxmlformats.org/officeDocument/2006/relationships" r:id="rId8"/>
          <a:extLst>
            <a:ext uri="{FF2B5EF4-FFF2-40B4-BE49-F238E27FC236}">
              <a16:creationId xmlns:a16="http://schemas.microsoft.com/office/drawing/2014/main" id="{AA588166-702D-4B5D-876B-5EE427E99467}"/>
            </a:ext>
          </a:extLst>
        </xdr:cNvPr>
        <xdr:cNvGrpSpPr/>
      </xdr:nvGrpSpPr>
      <xdr:grpSpPr>
        <a:xfrm>
          <a:off x="5727290" y="583108"/>
          <a:ext cx="1007804" cy="920898"/>
          <a:chOff x="1766260" y="812959"/>
          <a:chExt cx="1113414" cy="1033899"/>
        </a:xfrm>
      </xdr:grpSpPr>
      <xdr:sp macro="" textlink="">
        <xdr:nvSpPr>
          <xdr:cNvPr id="14" name="Elipse 4">
            <a:extLst>
              <a:ext uri="{FF2B5EF4-FFF2-40B4-BE49-F238E27FC236}">
                <a16:creationId xmlns:a16="http://schemas.microsoft.com/office/drawing/2014/main" id="{47B3F1B6-7035-226D-E66B-BF1E942CC02D}"/>
              </a:ext>
            </a:extLst>
          </xdr:cNvPr>
          <xdr:cNvSpPr/>
        </xdr:nvSpPr>
        <xdr:spPr>
          <a:xfrm>
            <a:off x="1766260" y="812959"/>
            <a:ext cx="1113414" cy="1033899"/>
          </a:xfrm>
          <a:prstGeom prst="ellipse">
            <a:avLst/>
          </a:prstGeom>
          <a:solidFill>
            <a:schemeClr val="bg1"/>
          </a:solidFill>
          <a:ln>
            <a:solidFill>
              <a:schemeClr val="bg1">
                <a:lumMod val="85000"/>
              </a:schemeClr>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5" name="Imagem 5">
            <a:extLst>
              <a:ext uri="{FF2B5EF4-FFF2-40B4-BE49-F238E27FC236}">
                <a16:creationId xmlns:a16="http://schemas.microsoft.com/office/drawing/2014/main" id="{BE03EC90-F971-CC0E-37F0-03F9478E3B30}"/>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1804720" y="853022"/>
            <a:ext cx="998039" cy="933416"/>
          </a:xfrm>
          <a:prstGeom prst="rect">
            <a:avLst/>
          </a:prstGeom>
        </xdr:spPr>
      </xdr:pic>
    </xdr:grpSp>
    <xdr:clientData/>
  </xdr:twoCellAnchor>
  <xdr:twoCellAnchor editAs="oneCell">
    <xdr:from>
      <xdr:col>10</xdr:col>
      <xdr:colOff>0</xdr:colOff>
      <xdr:row>27</xdr:row>
      <xdr:rowOff>1</xdr:rowOff>
    </xdr:from>
    <xdr:to>
      <xdr:col>12</xdr:col>
      <xdr:colOff>980909</xdr:colOff>
      <xdr:row>31</xdr:row>
      <xdr:rowOff>169481</xdr:rowOff>
    </xdr:to>
    <xdr:pic>
      <xdr:nvPicPr>
        <xdr:cNvPr id="11" name="Imagem 9">
          <a:extLst>
            <a:ext uri="{FF2B5EF4-FFF2-40B4-BE49-F238E27FC236}">
              <a16:creationId xmlns:a16="http://schemas.microsoft.com/office/drawing/2014/main" id="{64708893-FF78-AB96-1EB6-DB6C5BED6897}"/>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386552" y="13154354"/>
          <a:ext cx="4047959" cy="1083880"/>
        </a:xfrm>
        <a:prstGeom prst="rect">
          <a:avLst/>
        </a:prstGeom>
      </xdr:spPr>
    </xdr:pic>
    <xdr:clientData/>
  </xdr:twoCellAnchor>
  <xdr:twoCellAnchor editAs="oneCell">
    <xdr:from>
      <xdr:col>10</xdr:col>
      <xdr:colOff>0</xdr:colOff>
      <xdr:row>32</xdr:row>
      <xdr:rowOff>0</xdr:rowOff>
    </xdr:from>
    <xdr:to>
      <xdr:col>11</xdr:col>
      <xdr:colOff>749190</xdr:colOff>
      <xdr:row>39</xdr:row>
      <xdr:rowOff>47015</xdr:rowOff>
    </xdr:to>
    <xdr:pic>
      <xdr:nvPicPr>
        <xdr:cNvPr id="18" name="Imagem 11">
          <a:extLst>
            <a:ext uri="{FF2B5EF4-FFF2-40B4-BE49-F238E27FC236}">
              <a16:creationId xmlns:a16="http://schemas.microsoft.com/office/drawing/2014/main" id="{5EB6EABE-F08E-DD53-9767-2597DB11A100}"/>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5386552" y="14303922"/>
          <a:ext cx="2282715" cy="1647215"/>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2</xdr:col>
      <xdr:colOff>168993</xdr:colOff>
      <xdr:row>1</xdr:row>
      <xdr:rowOff>107541</xdr:rowOff>
    </xdr:from>
    <xdr:to>
      <xdr:col>2</xdr:col>
      <xdr:colOff>1108065</xdr:colOff>
      <xdr:row>3</xdr:row>
      <xdr:rowOff>301410</xdr:rowOff>
    </xdr:to>
    <xdr:pic>
      <xdr:nvPicPr>
        <xdr:cNvPr id="2" name="Imagem 1">
          <a:extLst>
            <a:ext uri="{FF2B5EF4-FFF2-40B4-BE49-F238E27FC236}">
              <a16:creationId xmlns:a16="http://schemas.microsoft.com/office/drawing/2014/main" id="{0D992086-C871-44AA-8043-87F0A98F0A99}"/>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3" y="250416"/>
          <a:ext cx="946692" cy="988254"/>
        </a:xfrm>
        <a:prstGeom prst="rect">
          <a:avLst/>
        </a:prstGeom>
      </xdr:spPr>
    </xdr:pic>
    <xdr:clientData/>
  </xdr:twoCellAnchor>
  <xdr:oneCellAnchor>
    <xdr:from>
      <xdr:col>17</xdr:col>
      <xdr:colOff>1223949</xdr:colOff>
      <xdr:row>0</xdr:row>
      <xdr:rowOff>0</xdr:rowOff>
    </xdr:from>
    <xdr:ext cx="646896" cy="677573"/>
    <xdr:pic>
      <xdr:nvPicPr>
        <xdr:cNvPr id="3" name="Gráfico 2" descr="Início com preenchimento sólido">
          <a:hlinkClick xmlns:r="http://schemas.openxmlformats.org/officeDocument/2006/relationships" r:id="rId2"/>
          <a:extLst>
            <a:ext uri="{FF2B5EF4-FFF2-40B4-BE49-F238E27FC236}">
              <a16:creationId xmlns:a16="http://schemas.microsoft.com/office/drawing/2014/main" id="{8CE71FA2-8731-4640-AF28-84287A5B99BF}"/>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199"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4" name="TextBox 18">
          <a:extLst>
            <a:ext uri="{FF2B5EF4-FFF2-40B4-BE49-F238E27FC236}">
              <a16:creationId xmlns:a16="http://schemas.microsoft.com/office/drawing/2014/main" id="{B2DEDE0F-7F18-4091-A73F-4AD5E75B5936}"/>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5" name="TextBox 19">
          <a:extLst>
            <a:ext uri="{FF2B5EF4-FFF2-40B4-BE49-F238E27FC236}">
              <a16:creationId xmlns:a16="http://schemas.microsoft.com/office/drawing/2014/main" id="{A9F582A9-A248-47E2-93AF-81CB39F3A00F}"/>
            </a:ext>
          </a:extLst>
        </xdr:cNvPr>
        <xdr:cNvSpPr txBox="1"/>
      </xdr:nvSpPr>
      <xdr:spPr>
        <a:xfrm>
          <a:off x="17962526"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Seguiente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6" name="TextBox 22">
          <a:hlinkClick xmlns:r="http://schemas.openxmlformats.org/officeDocument/2006/relationships" r:id="rId5"/>
          <a:extLst>
            <a:ext uri="{FF2B5EF4-FFF2-40B4-BE49-F238E27FC236}">
              <a16:creationId xmlns:a16="http://schemas.microsoft.com/office/drawing/2014/main" id="{766C307C-ADCF-46B5-9F08-AC6CA1AE163B}"/>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1111442</xdr:colOff>
      <xdr:row>1</xdr:row>
      <xdr:rowOff>446563</xdr:rowOff>
    </xdr:to>
    <xdr:sp macro="" textlink="">
      <xdr:nvSpPr>
        <xdr:cNvPr id="7" name="Isosceles Triangle 23">
          <a:hlinkClick xmlns:r="http://schemas.openxmlformats.org/officeDocument/2006/relationships" r:id="rId6"/>
          <a:extLst>
            <a:ext uri="{FF2B5EF4-FFF2-40B4-BE49-F238E27FC236}">
              <a16:creationId xmlns:a16="http://schemas.microsoft.com/office/drawing/2014/main" id="{C4FC44EB-DECC-4E17-B907-70D5ED18BBD5}"/>
            </a:ext>
          </a:extLst>
        </xdr:cNvPr>
        <xdr:cNvSpPr/>
      </xdr:nvSpPr>
      <xdr:spPr>
        <a:xfrm rot="5400000">
          <a:off x="18307884"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8" name="Isosceles Triangle 25">
          <a:hlinkClick xmlns:r="http://schemas.openxmlformats.org/officeDocument/2006/relationships" r:id="rId5"/>
          <a:extLst>
            <a:ext uri="{FF2B5EF4-FFF2-40B4-BE49-F238E27FC236}">
              <a16:creationId xmlns:a16="http://schemas.microsoft.com/office/drawing/2014/main" id="{3D764086-E7ED-40B0-BEED-EB5E8A313013}"/>
            </a:ext>
          </a:extLst>
        </xdr:cNvPr>
        <xdr:cNvSpPr/>
      </xdr:nvSpPr>
      <xdr:spPr>
        <a:xfrm rot="16200000">
          <a:off x="16647194"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61452</xdr:colOff>
      <xdr:row>0</xdr:row>
      <xdr:rowOff>61452</xdr:rowOff>
    </xdr:from>
    <xdr:to>
      <xdr:col>11</xdr:col>
      <xdr:colOff>431390</xdr:colOff>
      <xdr:row>1</xdr:row>
      <xdr:rowOff>216310</xdr:rowOff>
    </xdr:to>
    <xdr:sp macro="" textlink="">
      <xdr:nvSpPr>
        <xdr:cNvPr id="9" name="Retângulo 8">
          <a:hlinkClick xmlns:r="http://schemas.openxmlformats.org/officeDocument/2006/relationships" r:id="rId7"/>
          <a:extLst>
            <a:ext uri="{FF2B5EF4-FFF2-40B4-BE49-F238E27FC236}">
              <a16:creationId xmlns:a16="http://schemas.microsoft.com/office/drawing/2014/main" id="{570045BC-E449-4928-A5D1-5ACFF408D663}"/>
            </a:ext>
          </a:extLst>
        </xdr:cNvPr>
        <xdr:cNvSpPr/>
      </xdr:nvSpPr>
      <xdr:spPr>
        <a:xfrm>
          <a:off x="5424027" y="61452"/>
          <a:ext cx="1903463" cy="297733"/>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76814</xdr:colOff>
      <xdr:row>1</xdr:row>
      <xdr:rowOff>368710</xdr:rowOff>
    </xdr:from>
    <xdr:to>
      <xdr:col>10</xdr:col>
      <xdr:colOff>1084618</xdr:colOff>
      <xdr:row>4</xdr:row>
      <xdr:rowOff>51358</xdr:rowOff>
    </xdr:to>
    <xdr:grpSp>
      <xdr:nvGrpSpPr>
        <xdr:cNvPr id="13" name="Group 14">
          <a:hlinkClick xmlns:r="http://schemas.openxmlformats.org/officeDocument/2006/relationships" r:id="rId8"/>
          <a:extLst>
            <a:ext uri="{FF2B5EF4-FFF2-40B4-BE49-F238E27FC236}">
              <a16:creationId xmlns:a16="http://schemas.microsoft.com/office/drawing/2014/main" id="{FA5ED558-5527-469A-9F9E-941AF882A97B}"/>
            </a:ext>
          </a:extLst>
        </xdr:cNvPr>
        <xdr:cNvGrpSpPr/>
      </xdr:nvGrpSpPr>
      <xdr:grpSpPr>
        <a:xfrm>
          <a:off x="5728314" y="511585"/>
          <a:ext cx="1007804" cy="936773"/>
          <a:chOff x="1766260" y="812959"/>
          <a:chExt cx="1113414" cy="1033899"/>
        </a:xfrm>
      </xdr:grpSpPr>
      <xdr:sp macro="" textlink="">
        <xdr:nvSpPr>
          <xdr:cNvPr id="14" name="Elipse 4">
            <a:extLst>
              <a:ext uri="{FF2B5EF4-FFF2-40B4-BE49-F238E27FC236}">
                <a16:creationId xmlns:a16="http://schemas.microsoft.com/office/drawing/2014/main" id="{5CB27897-FF31-167F-7A1E-319230CB5821}"/>
              </a:ext>
            </a:extLst>
          </xdr:cNvPr>
          <xdr:cNvSpPr/>
        </xdr:nvSpPr>
        <xdr:spPr>
          <a:xfrm>
            <a:off x="1766260" y="812959"/>
            <a:ext cx="1113414" cy="1033899"/>
          </a:xfrm>
          <a:prstGeom prst="ellipse">
            <a:avLst/>
          </a:prstGeom>
          <a:solidFill>
            <a:schemeClr val="bg1"/>
          </a:solidFill>
          <a:ln>
            <a:solidFill>
              <a:schemeClr val="bg1">
                <a:lumMod val="85000"/>
              </a:schemeClr>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5" name="Imagem 5">
            <a:extLst>
              <a:ext uri="{FF2B5EF4-FFF2-40B4-BE49-F238E27FC236}">
                <a16:creationId xmlns:a16="http://schemas.microsoft.com/office/drawing/2014/main" id="{3D30B1E5-DF2B-3BB0-F75B-B68AF5FB4029}"/>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1804720" y="853022"/>
            <a:ext cx="998039" cy="933416"/>
          </a:xfrm>
          <a:prstGeom prst="rect">
            <a:avLst/>
          </a:prstGeom>
        </xdr:spPr>
      </xdr:pic>
    </xdr:grpSp>
    <xdr:clientData/>
  </xdr:twoCellAnchor>
  <xdr:twoCellAnchor editAs="oneCell">
    <xdr:from>
      <xdr:col>9</xdr:col>
      <xdr:colOff>102347</xdr:colOff>
      <xdr:row>26</xdr:row>
      <xdr:rowOff>146250</xdr:rowOff>
    </xdr:from>
    <xdr:to>
      <xdr:col>11</xdr:col>
      <xdr:colOff>688850</xdr:colOff>
      <xdr:row>30</xdr:row>
      <xdr:rowOff>72849</xdr:rowOff>
    </xdr:to>
    <xdr:pic>
      <xdr:nvPicPr>
        <xdr:cNvPr id="23" name="Imagem 9">
          <a:extLst>
            <a:ext uri="{FF2B5EF4-FFF2-40B4-BE49-F238E27FC236}">
              <a16:creationId xmlns:a16="http://schemas.microsoft.com/office/drawing/2014/main" id="{F2ED12E2-C655-2E7E-8B77-337E4FF188D9}"/>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581490" y="13000464"/>
          <a:ext cx="2346360" cy="833742"/>
        </a:xfrm>
        <a:prstGeom prst="rect">
          <a:avLst/>
        </a:prstGeom>
      </xdr:spPr>
    </xdr:pic>
    <xdr:clientData/>
  </xdr:twoCellAnchor>
  <xdr:twoCellAnchor editAs="oneCell">
    <xdr:from>
      <xdr:col>13</xdr:col>
      <xdr:colOff>0</xdr:colOff>
      <xdr:row>27</xdr:row>
      <xdr:rowOff>1</xdr:rowOff>
    </xdr:from>
    <xdr:to>
      <xdr:col>14</xdr:col>
      <xdr:colOff>956967</xdr:colOff>
      <xdr:row>34</xdr:row>
      <xdr:rowOff>189535</xdr:rowOff>
    </xdr:to>
    <xdr:pic>
      <xdr:nvPicPr>
        <xdr:cNvPr id="25" name="Imagem 10">
          <a:extLst>
            <a:ext uri="{FF2B5EF4-FFF2-40B4-BE49-F238E27FC236}">
              <a16:creationId xmlns:a16="http://schemas.microsoft.com/office/drawing/2014/main" id="{0198C9E7-3676-95C2-3598-570E3C62D348}"/>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10450286" y="13081001"/>
          <a:ext cx="2562610" cy="1777034"/>
        </a:xfrm>
        <a:prstGeom prst="rect">
          <a:avLst/>
        </a:prstGeom>
      </xdr:spPr>
    </xdr:pic>
    <xdr:clientData/>
  </xdr:twoCellAnchor>
  <xdr:twoCellAnchor editAs="oneCell">
    <xdr:from>
      <xdr:col>16</xdr:col>
      <xdr:colOff>277276</xdr:colOff>
      <xdr:row>26</xdr:row>
      <xdr:rowOff>47362</xdr:rowOff>
    </xdr:from>
    <xdr:to>
      <xdr:col>17</xdr:col>
      <xdr:colOff>880569</xdr:colOff>
      <xdr:row>33</xdr:row>
      <xdr:rowOff>109555</xdr:rowOff>
    </xdr:to>
    <xdr:pic>
      <xdr:nvPicPr>
        <xdr:cNvPr id="28" name="Imagem 11">
          <a:extLst>
            <a:ext uri="{FF2B5EF4-FFF2-40B4-BE49-F238E27FC236}">
              <a16:creationId xmlns:a16="http://schemas.microsoft.com/office/drawing/2014/main" id="{E898A314-9980-9F35-E0F9-AEED8215E199}"/>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14860379" y="12948810"/>
          <a:ext cx="2140431" cy="1625607"/>
        </a:xfrm>
        <a:prstGeom prst="rect">
          <a:avLst/>
        </a:prstGeom>
      </xdr:spPr>
    </xdr:pic>
    <xdr:clientData/>
  </xdr:twoCellAnchor>
  <xdr:twoCellAnchor editAs="oneCell">
    <xdr:from>
      <xdr:col>16</xdr:col>
      <xdr:colOff>462643</xdr:colOff>
      <xdr:row>33</xdr:row>
      <xdr:rowOff>210912</xdr:rowOff>
    </xdr:from>
    <xdr:to>
      <xdr:col>17</xdr:col>
      <xdr:colOff>1442192</xdr:colOff>
      <xdr:row>38</xdr:row>
      <xdr:rowOff>15876</xdr:rowOff>
    </xdr:to>
    <xdr:pic>
      <xdr:nvPicPr>
        <xdr:cNvPr id="12" name="Imagem 9">
          <a:extLst>
            <a:ext uri="{FF2B5EF4-FFF2-40B4-BE49-F238E27FC236}">
              <a16:creationId xmlns:a16="http://schemas.microsoft.com/office/drawing/2014/main" id="{5CA7038C-3242-FAD0-72F2-FB65C1D9ECFD}"/>
            </a:ext>
          </a:extLst>
        </xdr:cNvPr>
        <xdr:cNvPicPr>
          <a:picLocks noChangeAspect="1"/>
        </xdr:cNvPicPr>
      </xdr:nvPicPr>
      <xdr:blipFill>
        <a:blip xmlns:r="http://schemas.openxmlformats.org/officeDocument/2006/relationships" r:embed="rId13"/>
        <a:stretch>
          <a:fillRect/>
        </a:stretch>
      </xdr:blipFill>
      <xdr:spPr>
        <a:xfrm>
          <a:off x="15734393" y="14657162"/>
          <a:ext cx="2582924" cy="916214"/>
        </a:xfrm>
        <a:prstGeom prst="rect">
          <a:avLst/>
        </a:prstGeom>
      </xdr:spPr>
    </xdr:pic>
    <xdr:clientData/>
  </xdr:twoCellAnchor>
  <xdr:twoCellAnchor editAs="oneCell">
    <xdr:from>
      <xdr:col>16</xdr:col>
      <xdr:colOff>446768</xdr:colOff>
      <xdr:row>38</xdr:row>
      <xdr:rowOff>147413</xdr:rowOff>
    </xdr:from>
    <xdr:to>
      <xdr:col>17</xdr:col>
      <xdr:colOff>1447761</xdr:colOff>
      <xdr:row>42</xdr:row>
      <xdr:rowOff>158750</xdr:rowOff>
    </xdr:to>
    <xdr:pic>
      <xdr:nvPicPr>
        <xdr:cNvPr id="16" name="Imagem 15">
          <a:extLst>
            <a:ext uri="{FF2B5EF4-FFF2-40B4-BE49-F238E27FC236}">
              <a16:creationId xmlns:a16="http://schemas.microsoft.com/office/drawing/2014/main" id="{23DAEBF9-DAAD-68C1-28DA-E424B7C93C87}"/>
            </a:ext>
          </a:extLst>
        </xdr:cNvPr>
        <xdr:cNvPicPr>
          <a:picLocks noChangeAspect="1"/>
        </xdr:cNvPicPr>
      </xdr:nvPicPr>
      <xdr:blipFill>
        <a:blip xmlns:r="http://schemas.openxmlformats.org/officeDocument/2006/relationships" r:embed="rId14"/>
        <a:stretch>
          <a:fillRect/>
        </a:stretch>
      </xdr:blipFill>
      <xdr:spPr>
        <a:xfrm>
          <a:off x="15718518" y="15704913"/>
          <a:ext cx="2604368" cy="900337"/>
        </a:xfrm>
        <a:prstGeom prst="rect">
          <a:avLst/>
        </a:prstGeom>
      </xdr:spPr>
    </xdr:pic>
    <xdr:clientData/>
  </xdr:twoCellAnchor>
  <xdr:twoCellAnchor editAs="oneCell">
    <xdr:from>
      <xdr:col>16</xdr:col>
      <xdr:colOff>494394</xdr:colOff>
      <xdr:row>43</xdr:row>
      <xdr:rowOff>68038</xdr:rowOff>
    </xdr:from>
    <xdr:to>
      <xdr:col>18</xdr:col>
      <xdr:colOff>7357</xdr:colOff>
      <xdr:row>48</xdr:row>
      <xdr:rowOff>63500</xdr:rowOff>
    </xdr:to>
    <xdr:pic>
      <xdr:nvPicPr>
        <xdr:cNvPr id="17" name="Imagem 16">
          <a:extLst>
            <a:ext uri="{FF2B5EF4-FFF2-40B4-BE49-F238E27FC236}">
              <a16:creationId xmlns:a16="http://schemas.microsoft.com/office/drawing/2014/main" id="{54F06C19-4A0E-5A8B-B512-802D61BD5AFC}"/>
            </a:ext>
          </a:extLst>
        </xdr:cNvPr>
        <xdr:cNvPicPr>
          <a:picLocks noChangeAspect="1"/>
        </xdr:cNvPicPr>
      </xdr:nvPicPr>
      <xdr:blipFill>
        <a:blip xmlns:r="http://schemas.openxmlformats.org/officeDocument/2006/relationships" r:embed="rId15"/>
        <a:stretch>
          <a:fillRect/>
        </a:stretch>
      </xdr:blipFill>
      <xdr:spPr>
        <a:xfrm>
          <a:off x="15766144" y="16736788"/>
          <a:ext cx="2697488" cy="1106712"/>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2</xdr:col>
      <xdr:colOff>168993</xdr:colOff>
      <xdr:row>1</xdr:row>
      <xdr:rowOff>107541</xdr:rowOff>
    </xdr:from>
    <xdr:to>
      <xdr:col>2</xdr:col>
      <xdr:colOff>1115685</xdr:colOff>
      <xdr:row>3</xdr:row>
      <xdr:rowOff>295695</xdr:rowOff>
    </xdr:to>
    <xdr:pic>
      <xdr:nvPicPr>
        <xdr:cNvPr id="2" name="Imagem 1">
          <a:extLst>
            <a:ext uri="{FF2B5EF4-FFF2-40B4-BE49-F238E27FC236}">
              <a16:creationId xmlns:a16="http://schemas.microsoft.com/office/drawing/2014/main" id="{DBAA02F3-67E6-47EB-95BB-E87C5F03BBBF}"/>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3" y="250416"/>
          <a:ext cx="946692" cy="988254"/>
        </a:xfrm>
        <a:prstGeom prst="rect">
          <a:avLst/>
        </a:prstGeom>
      </xdr:spPr>
    </xdr:pic>
    <xdr:clientData/>
  </xdr:twoCellAnchor>
  <xdr:oneCellAnchor>
    <xdr:from>
      <xdr:col>17</xdr:col>
      <xdr:colOff>1223949</xdr:colOff>
      <xdr:row>0</xdr:row>
      <xdr:rowOff>0</xdr:rowOff>
    </xdr:from>
    <xdr:ext cx="646896" cy="677573"/>
    <xdr:pic>
      <xdr:nvPicPr>
        <xdr:cNvPr id="3" name="Gráfico 2" descr="Início com preenchimento sólido">
          <a:hlinkClick xmlns:r="http://schemas.openxmlformats.org/officeDocument/2006/relationships" r:id="rId2"/>
          <a:extLst>
            <a:ext uri="{FF2B5EF4-FFF2-40B4-BE49-F238E27FC236}">
              <a16:creationId xmlns:a16="http://schemas.microsoft.com/office/drawing/2014/main" id="{5D933EA8-D85F-440B-B9D6-DACEA88FCDE6}"/>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199"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4" name="TextBox 18">
          <a:extLst>
            <a:ext uri="{FF2B5EF4-FFF2-40B4-BE49-F238E27FC236}">
              <a16:creationId xmlns:a16="http://schemas.microsoft.com/office/drawing/2014/main" id="{E97B9878-1AD8-430E-BC20-E2E3E7579025}"/>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5" name="TextBox 19">
          <a:extLst>
            <a:ext uri="{FF2B5EF4-FFF2-40B4-BE49-F238E27FC236}">
              <a16:creationId xmlns:a16="http://schemas.microsoft.com/office/drawing/2014/main" id="{34D58132-1501-4C46-B68B-E983E10376DF}"/>
            </a:ext>
          </a:extLst>
        </xdr:cNvPr>
        <xdr:cNvSpPr txBox="1"/>
      </xdr:nvSpPr>
      <xdr:spPr>
        <a:xfrm>
          <a:off x="17962526"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Seguiente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6" name="TextBox 22">
          <a:extLst>
            <a:ext uri="{FF2B5EF4-FFF2-40B4-BE49-F238E27FC236}">
              <a16:creationId xmlns:a16="http://schemas.microsoft.com/office/drawing/2014/main" id="{DC0167B4-6BFF-43FC-8212-C4EE3348414B}"/>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1111442</xdr:colOff>
      <xdr:row>1</xdr:row>
      <xdr:rowOff>446563</xdr:rowOff>
    </xdr:to>
    <xdr:sp macro="" textlink="">
      <xdr:nvSpPr>
        <xdr:cNvPr id="7" name="Isosceles Triangle 23">
          <a:hlinkClick xmlns:r="http://schemas.openxmlformats.org/officeDocument/2006/relationships" r:id="rId5"/>
          <a:extLst>
            <a:ext uri="{FF2B5EF4-FFF2-40B4-BE49-F238E27FC236}">
              <a16:creationId xmlns:a16="http://schemas.microsoft.com/office/drawing/2014/main" id="{C6F5D2A3-3DF3-44ED-BD24-287BC7E52F81}"/>
            </a:ext>
          </a:extLst>
        </xdr:cNvPr>
        <xdr:cNvSpPr/>
      </xdr:nvSpPr>
      <xdr:spPr>
        <a:xfrm rot="5400000">
          <a:off x="18307884"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8" name="Isosceles Triangle 25">
          <a:hlinkClick xmlns:r="http://schemas.openxmlformats.org/officeDocument/2006/relationships" r:id="rId6"/>
          <a:extLst>
            <a:ext uri="{FF2B5EF4-FFF2-40B4-BE49-F238E27FC236}">
              <a16:creationId xmlns:a16="http://schemas.microsoft.com/office/drawing/2014/main" id="{4AC6E325-F400-4C4E-B845-504D1FF019A9}"/>
            </a:ext>
          </a:extLst>
        </xdr:cNvPr>
        <xdr:cNvSpPr/>
      </xdr:nvSpPr>
      <xdr:spPr>
        <a:xfrm rot="16200000">
          <a:off x="16647194"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61452</xdr:colOff>
      <xdr:row>0</xdr:row>
      <xdr:rowOff>61452</xdr:rowOff>
    </xdr:from>
    <xdr:to>
      <xdr:col>11</xdr:col>
      <xdr:colOff>431390</xdr:colOff>
      <xdr:row>1</xdr:row>
      <xdr:rowOff>216310</xdr:rowOff>
    </xdr:to>
    <xdr:sp macro="" textlink="">
      <xdr:nvSpPr>
        <xdr:cNvPr id="9" name="Retângulo 8">
          <a:hlinkClick xmlns:r="http://schemas.openxmlformats.org/officeDocument/2006/relationships" r:id="rId7"/>
          <a:extLst>
            <a:ext uri="{FF2B5EF4-FFF2-40B4-BE49-F238E27FC236}">
              <a16:creationId xmlns:a16="http://schemas.microsoft.com/office/drawing/2014/main" id="{164CF44F-D772-4E95-B012-D029955137DE}"/>
            </a:ext>
          </a:extLst>
        </xdr:cNvPr>
        <xdr:cNvSpPr/>
      </xdr:nvSpPr>
      <xdr:spPr>
        <a:xfrm>
          <a:off x="5424027" y="61452"/>
          <a:ext cx="1903463" cy="297733"/>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153629</xdr:colOff>
      <xdr:row>1</xdr:row>
      <xdr:rowOff>384073</xdr:rowOff>
    </xdr:from>
    <xdr:to>
      <xdr:col>10</xdr:col>
      <xdr:colOff>1161433</xdr:colOff>
      <xdr:row>4</xdr:row>
      <xdr:rowOff>66721</xdr:rowOff>
    </xdr:to>
    <xdr:grpSp>
      <xdr:nvGrpSpPr>
        <xdr:cNvPr id="13" name="Group 14">
          <a:hlinkClick xmlns:r="http://schemas.openxmlformats.org/officeDocument/2006/relationships" r:id="rId8"/>
          <a:extLst>
            <a:ext uri="{FF2B5EF4-FFF2-40B4-BE49-F238E27FC236}">
              <a16:creationId xmlns:a16="http://schemas.microsoft.com/office/drawing/2014/main" id="{F3E4B47A-44A3-4073-BA9C-661B495C6D99}"/>
            </a:ext>
          </a:extLst>
        </xdr:cNvPr>
        <xdr:cNvGrpSpPr/>
      </xdr:nvGrpSpPr>
      <xdr:grpSpPr>
        <a:xfrm>
          <a:off x="5805129" y="526948"/>
          <a:ext cx="1007804" cy="936773"/>
          <a:chOff x="1766260" y="812959"/>
          <a:chExt cx="1113414" cy="1033899"/>
        </a:xfrm>
      </xdr:grpSpPr>
      <xdr:sp macro="" textlink="">
        <xdr:nvSpPr>
          <xdr:cNvPr id="14" name="Elipse 4">
            <a:extLst>
              <a:ext uri="{FF2B5EF4-FFF2-40B4-BE49-F238E27FC236}">
                <a16:creationId xmlns:a16="http://schemas.microsoft.com/office/drawing/2014/main" id="{83800DAD-AB26-21E0-45DB-B2CDA7B42E89}"/>
              </a:ext>
            </a:extLst>
          </xdr:cNvPr>
          <xdr:cNvSpPr/>
        </xdr:nvSpPr>
        <xdr:spPr>
          <a:xfrm>
            <a:off x="1766260" y="812959"/>
            <a:ext cx="1113414" cy="1033899"/>
          </a:xfrm>
          <a:prstGeom prst="ellipse">
            <a:avLst/>
          </a:prstGeom>
          <a:solidFill>
            <a:schemeClr val="bg1"/>
          </a:solidFill>
          <a:ln>
            <a:solidFill>
              <a:schemeClr val="bg1">
                <a:lumMod val="85000"/>
              </a:schemeClr>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5" name="Imagem 5">
            <a:extLst>
              <a:ext uri="{FF2B5EF4-FFF2-40B4-BE49-F238E27FC236}">
                <a16:creationId xmlns:a16="http://schemas.microsoft.com/office/drawing/2014/main" id="{2F669CFA-06ED-FCBA-7250-77ECEFE815D5}"/>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1804720" y="853022"/>
            <a:ext cx="998039" cy="933416"/>
          </a:xfrm>
          <a:prstGeom prst="rect">
            <a:avLst/>
          </a:prstGeom>
        </xdr:spPr>
      </xdr:pic>
    </xdr:grpSp>
    <xdr:clientData/>
  </xdr:twoCellAnchor>
  <xdr:twoCellAnchor editAs="oneCell">
    <xdr:from>
      <xdr:col>9</xdr:col>
      <xdr:colOff>98535</xdr:colOff>
      <xdr:row>26</xdr:row>
      <xdr:rowOff>131379</xdr:rowOff>
    </xdr:from>
    <xdr:to>
      <xdr:col>11</xdr:col>
      <xdr:colOff>1335433</xdr:colOff>
      <xdr:row>33</xdr:row>
      <xdr:rowOff>98535</xdr:rowOff>
    </xdr:to>
    <xdr:pic>
      <xdr:nvPicPr>
        <xdr:cNvPr id="10" name="Imagem 9">
          <a:extLst>
            <a:ext uri="{FF2B5EF4-FFF2-40B4-BE49-F238E27FC236}">
              <a16:creationId xmlns:a16="http://schemas.microsoft.com/office/drawing/2014/main" id="{DCD6EF17-6564-0314-D18C-7F73570C05D9}"/>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577678" y="12985593"/>
          <a:ext cx="2996755" cy="1554656"/>
        </a:xfrm>
        <a:prstGeom prst="rect">
          <a:avLst/>
        </a:prstGeom>
      </xdr:spPr>
    </xdr:pic>
    <xdr:clientData/>
  </xdr:twoCellAnchor>
  <xdr:twoCellAnchor editAs="oneCell">
    <xdr:from>
      <xdr:col>10</xdr:col>
      <xdr:colOff>1</xdr:colOff>
      <xdr:row>35</xdr:row>
      <xdr:rowOff>1</xdr:rowOff>
    </xdr:from>
    <xdr:to>
      <xdr:col>11</xdr:col>
      <xdr:colOff>798458</xdr:colOff>
      <xdr:row>39</xdr:row>
      <xdr:rowOff>221175</xdr:rowOff>
    </xdr:to>
    <xdr:pic>
      <xdr:nvPicPr>
        <xdr:cNvPr id="11" name="Imagem 17">
          <a:extLst>
            <a:ext uri="{FF2B5EF4-FFF2-40B4-BE49-F238E27FC236}">
              <a16:creationId xmlns:a16="http://schemas.microsoft.com/office/drawing/2014/main" id="{192BD341-AD41-8B87-F59B-E05E5CEC0611}"/>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5386553" y="14993665"/>
          <a:ext cx="2331982" cy="1135574"/>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2</xdr:col>
      <xdr:colOff>168993</xdr:colOff>
      <xdr:row>1</xdr:row>
      <xdr:rowOff>107541</xdr:rowOff>
    </xdr:from>
    <xdr:to>
      <xdr:col>2</xdr:col>
      <xdr:colOff>1115685</xdr:colOff>
      <xdr:row>3</xdr:row>
      <xdr:rowOff>295695</xdr:rowOff>
    </xdr:to>
    <xdr:pic>
      <xdr:nvPicPr>
        <xdr:cNvPr id="2" name="Imagem 1">
          <a:extLst>
            <a:ext uri="{FF2B5EF4-FFF2-40B4-BE49-F238E27FC236}">
              <a16:creationId xmlns:a16="http://schemas.microsoft.com/office/drawing/2014/main" id="{64FE88F3-5FF5-4998-BC3F-F4E9EB9CDE0A}"/>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3" y="250416"/>
          <a:ext cx="946692" cy="988254"/>
        </a:xfrm>
        <a:prstGeom prst="rect">
          <a:avLst/>
        </a:prstGeom>
      </xdr:spPr>
    </xdr:pic>
    <xdr:clientData/>
  </xdr:twoCellAnchor>
  <xdr:oneCellAnchor>
    <xdr:from>
      <xdr:col>17</xdr:col>
      <xdr:colOff>1223949</xdr:colOff>
      <xdr:row>0</xdr:row>
      <xdr:rowOff>0</xdr:rowOff>
    </xdr:from>
    <xdr:ext cx="646896" cy="677573"/>
    <xdr:pic>
      <xdr:nvPicPr>
        <xdr:cNvPr id="3" name="Gráfico 2" descr="Início com preenchimento sólido">
          <a:hlinkClick xmlns:r="http://schemas.openxmlformats.org/officeDocument/2006/relationships" r:id="rId2"/>
          <a:extLst>
            <a:ext uri="{FF2B5EF4-FFF2-40B4-BE49-F238E27FC236}">
              <a16:creationId xmlns:a16="http://schemas.microsoft.com/office/drawing/2014/main" id="{8B5111F5-C9DC-4D04-A1B5-FCE11DE7CB03}"/>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199"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4" name="TextBox 18">
          <a:extLst>
            <a:ext uri="{FF2B5EF4-FFF2-40B4-BE49-F238E27FC236}">
              <a16:creationId xmlns:a16="http://schemas.microsoft.com/office/drawing/2014/main" id="{331FAE4C-5730-45EB-954A-0611FC7DD571}"/>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5" name="TextBox 19">
          <a:extLst>
            <a:ext uri="{FF2B5EF4-FFF2-40B4-BE49-F238E27FC236}">
              <a16:creationId xmlns:a16="http://schemas.microsoft.com/office/drawing/2014/main" id="{BA41CCBA-986F-4D2C-9E43-5B3CCD756C07}"/>
            </a:ext>
          </a:extLst>
        </xdr:cNvPr>
        <xdr:cNvSpPr txBox="1"/>
      </xdr:nvSpPr>
      <xdr:spPr>
        <a:xfrm>
          <a:off x="17962526"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Seguiente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6" name="TextBox 22">
          <a:extLst>
            <a:ext uri="{FF2B5EF4-FFF2-40B4-BE49-F238E27FC236}">
              <a16:creationId xmlns:a16="http://schemas.microsoft.com/office/drawing/2014/main" id="{4B62D5A0-7B45-4B45-8836-AF3568559EBA}"/>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1111442</xdr:colOff>
      <xdr:row>1</xdr:row>
      <xdr:rowOff>446563</xdr:rowOff>
    </xdr:to>
    <xdr:sp macro="" textlink="">
      <xdr:nvSpPr>
        <xdr:cNvPr id="7" name="Isosceles Triangle 23">
          <a:hlinkClick xmlns:r="http://schemas.openxmlformats.org/officeDocument/2006/relationships" r:id="rId5"/>
          <a:extLst>
            <a:ext uri="{FF2B5EF4-FFF2-40B4-BE49-F238E27FC236}">
              <a16:creationId xmlns:a16="http://schemas.microsoft.com/office/drawing/2014/main" id="{5ABE43D4-27F6-4E51-9004-7E9A88BF7A6C}"/>
            </a:ext>
          </a:extLst>
        </xdr:cNvPr>
        <xdr:cNvSpPr/>
      </xdr:nvSpPr>
      <xdr:spPr>
        <a:xfrm rot="5400000">
          <a:off x="18307884"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8" name="Isosceles Triangle 25">
          <a:hlinkClick xmlns:r="http://schemas.openxmlformats.org/officeDocument/2006/relationships" r:id="rId6"/>
          <a:extLst>
            <a:ext uri="{FF2B5EF4-FFF2-40B4-BE49-F238E27FC236}">
              <a16:creationId xmlns:a16="http://schemas.microsoft.com/office/drawing/2014/main" id="{5A0AA0C0-4669-4329-BE0B-EF615BA0122E}"/>
            </a:ext>
          </a:extLst>
        </xdr:cNvPr>
        <xdr:cNvSpPr/>
      </xdr:nvSpPr>
      <xdr:spPr>
        <a:xfrm rot="16200000">
          <a:off x="16647194"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61452</xdr:colOff>
      <xdr:row>0</xdr:row>
      <xdr:rowOff>61452</xdr:rowOff>
    </xdr:from>
    <xdr:to>
      <xdr:col>11</xdr:col>
      <xdr:colOff>431390</xdr:colOff>
      <xdr:row>1</xdr:row>
      <xdr:rowOff>216310</xdr:rowOff>
    </xdr:to>
    <xdr:sp macro="" textlink="">
      <xdr:nvSpPr>
        <xdr:cNvPr id="9" name="Retângulo 8">
          <a:hlinkClick xmlns:r="http://schemas.openxmlformats.org/officeDocument/2006/relationships" r:id="rId7"/>
          <a:extLst>
            <a:ext uri="{FF2B5EF4-FFF2-40B4-BE49-F238E27FC236}">
              <a16:creationId xmlns:a16="http://schemas.microsoft.com/office/drawing/2014/main" id="{FBCCEC8E-B815-4497-B926-80EF475BE1D9}"/>
            </a:ext>
          </a:extLst>
        </xdr:cNvPr>
        <xdr:cNvSpPr/>
      </xdr:nvSpPr>
      <xdr:spPr>
        <a:xfrm>
          <a:off x="5424027" y="61452"/>
          <a:ext cx="1903463" cy="297733"/>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127000</xdr:colOff>
      <xdr:row>1</xdr:row>
      <xdr:rowOff>428625</xdr:rowOff>
    </xdr:from>
    <xdr:to>
      <xdr:col>10</xdr:col>
      <xdr:colOff>1134804</xdr:colOff>
      <xdr:row>4</xdr:row>
      <xdr:rowOff>101543</xdr:rowOff>
    </xdr:to>
    <xdr:grpSp>
      <xdr:nvGrpSpPr>
        <xdr:cNvPr id="13" name="Group 14">
          <a:hlinkClick xmlns:r="http://schemas.openxmlformats.org/officeDocument/2006/relationships" r:id="rId8"/>
          <a:extLst>
            <a:ext uri="{FF2B5EF4-FFF2-40B4-BE49-F238E27FC236}">
              <a16:creationId xmlns:a16="http://schemas.microsoft.com/office/drawing/2014/main" id="{654DC7B7-0406-4368-8573-5E5A47B9561D}"/>
            </a:ext>
          </a:extLst>
        </xdr:cNvPr>
        <xdr:cNvGrpSpPr/>
      </xdr:nvGrpSpPr>
      <xdr:grpSpPr>
        <a:xfrm>
          <a:off x="5791200" y="581025"/>
          <a:ext cx="1007804" cy="942918"/>
          <a:chOff x="1766260" y="812959"/>
          <a:chExt cx="1113414" cy="1033899"/>
        </a:xfrm>
      </xdr:grpSpPr>
      <xdr:sp macro="" textlink="">
        <xdr:nvSpPr>
          <xdr:cNvPr id="14" name="Elipse 4">
            <a:extLst>
              <a:ext uri="{FF2B5EF4-FFF2-40B4-BE49-F238E27FC236}">
                <a16:creationId xmlns:a16="http://schemas.microsoft.com/office/drawing/2014/main" id="{11E9F810-A26C-0BB2-B9B0-B73E7D436C73}"/>
              </a:ext>
            </a:extLst>
          </xdr:cNvPr>
          <xdr:cNvSpPr/>
        </xdr:nvSpPr>
        <xdr:spPr>
          <a:xfrm>
            <a:off x="1766260" y="812959"/>
            <a:ext cx="1113414" cy="1033899"/>
          </a:xfrm>
          <a:prstGeom prst="ellipse">
            <a:avLst/>
          </a:prstGeom>
          <a:solidFill>
            <a:schemeClr val="bg1"/>
          </a:solidFill>
          <a:ln>
            <a:solidFill>
              <a:schemeClr val="bg1">
                <a:lumMod val="85000"/>
              </a:schemeClr>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5" name="Imagem 5">
            <a:extLst>
              <a:ext uri="{FF2B5EF4-FFF2-40B4-BE49-F238E27FC236}">
                <a16:creationId xmlns:a16="http://schemas.microsoft.com/office/drawing/2014/main" id="{AC8FDD01-04A4-8408-ABC0-B7DDB59D72B0}"/>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1804720" y="853022"/>
            <a:ext cx="998039" cy="933416"/>
          </a:xfrm>
          <a:prstGeom prst="rect">
            <a:avLst/>
          </a:prstGeom>
        </xdr:spPr>
      </xdr:pic>
    </xdr:grpSp>
    <xdr:clientData/>
  </xdr:twoCellAnchor>
</xdr:wsDr>
</file>

<file path=xl/drawings/drawing27.xml><?xml version="1.0" encoding="utf-8"?>
<xdr:wsDr xmlns:xdr="http://schemas.openxmlformats.org/drawingml/2006/spreadsheetDrawing" xmlns:a="http://schemas.openxmlformats.org/drawingml/2006/main">
  <xdr:twoCellAnchor editAs="oneCell">
    <xdr:from>
      <xdr:col>2</xdr:col>
      <xdr:colOff>168993</xdr:colOff>
      <xdr:row>1</xdr:row>
      <xdr:rowOff>107541</xdr:rowOff>
    </xdr:from>
    <xdr:to>
      <xdr:col>2</xdr:col>
      <xdr:colOff>1115685</xdr:colOff>
      <xdr:row>3</xdr:row>
      <xdr:rowOff>295695</xdr:rowOff>
    </xdr:to>
    <xdr:pic>
      <xdr:nvPicPr>
        <xdr:cNvPr id="2" name="Imagem 1">
          <a:extLst>
            <a:ext uri="{FF2B5EF4-FFF2-40B4-BE49-F238E27FC236}">
              <a16:creationId xmlns:a16="http://schemas.microsoft.com/office/drawing/2014/main" id="{A5B0D264-FCC2-4652-9671-E469862014A9}"/>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3" y="250416"/>
          <a:ext cx="946692" cy="988254"/>
        </a:xfrm>
        <a:prstGeom prst="rect">
          <a:avLst/>
        </a:prstGeom>
      </xdr:spPr>
    </xdr:pic>
    <xdr:clientData/>
  </xdr:twoCellAnchor>
  <xdr:oneCellAnchor>
    <xdr:from>
      <xdr:col>17</xdr:col>
      <xdr:colOff>1223949</xdr:colOff>
      <xdr:row>0</xdr:row>
      <xdr:rowOff>0</xdr:rowOff>
    </xdr:from>
    <xdr:ext cx="646896" cy="677573"/>
    <xdr:pic>
      <xdr:nvPicPr>
        <xdr:cNvPr id="3" name="Gráfico 2" descr="Início com preenchimento sólido">
          <a:hlinkClick xmlns:r="http://schemas.openxmlformats.org/officeDocument/2006/relationships" r:id="rId2"/>
          <a:extLst>
            <a:ext uri="{FF2B5EF4-FFF2-40B4-BE49-F238E27FC236}">
              <a16:creationId xmlns:a16="http://schemas.microsoft.com/office/drawing/2014/main" id="{D63CE7B9-F5E8-48C5-8659-D73C30ECF97D}"/>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199"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4" name="TextBox 18">
          <a:extLst>
            <a:ext uri="{FF2B5EF4-FFF2-40B4-BE49-F238E27FC236}">
              <a16:creationId xmlns:a16="http://schemas.microsoft.com/office/drawing/2014/main" id="{ED1DE0A0-844A-4A06-ABE6-2AA421C0BF03}"/>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5" name="TextBox 19">
          <a:extLst>
            <a:ext uri="{FF2B5EF4-FFF2-40B4-BE49-F238E27FC236}">
              <a16:creationId xmlns:a16="http://schemas.microsoft.com/office/drawing/2014/main" id="{9CD3F077-9DBC-41D4-8195-E8F4A84C6A8A}"/>
            </a:ext>
          </a:extLst>
        </xdr:cNvPr>
        <xdr:cNvSpPr txBox="1"/>
      </xdr:nvSpPr>
      <xdr:spPr>
        <a:xfrm>
          <a:off x="17962526"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Seguiente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6" name="TextBox 22">
          <a:extLst>
            <a:ext uri="{FF2B5EF4-FFF2-40B4-BE49-F238E27FC236}">
              <a16:creationId xmlns:a16="http://schemas.microsoft.com/office/drawing/2014/main" id="{84229309-273E-47FC-9730-743A2D90FC48}"/>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1111442</xdr:colOff>
      <xdr:row>1</xdr:row>
      <xdr:rowOff>446563</xdr:rowOff>
    </xdr:to>
    <xdr:sp macro="" textlink="">
      <xdr:nvSpPr>
        <xdr:cNvPr id="7" name="Isosceles Triangle 23">
          <a:hlinkClick xmlns:r="http://schemas.openxmlformats.org/officeDocument/2006/relationships" r:id="rId5"/>
          <a:extLst>
            <a:ext uri="{FF2B5EF4-FFF2-40B4-BE49-F238E27FC236}">
              <a16:creationId xmlns:a16="http://schemas.microsoft.com/office/drawing/2014/main" id="{D37204B2-5F01-49E4-A1C4-4EB3B20DBAC4}"/>
            </a:ext>
          </a:extLst>
        </xdr:cNvPr>
        <xdr:cNvSpPr/>
      </xdr:nvSpPr>
      <xdr:spPr>
        <a:xfrm rot="5400000">
          <a:off x="18307884"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8" name="Isosceles Triangle 25">
          <a:hlinkClick xmlns:r="http://schemas.openxmlformats.org/officeDocument/2006/relationships" r:id="rId6"/>
          <a:extLst>
            <a:ext uri="{FF2B5EF4-FFF2-40B4-BE49-F238E27FC236}">
              <a16:creationId xmlns:a16="http://schemas.microsoft.com/office/drawing/2014/main" id="{23176CAC-9A45-475A-AF9F-36F9821A2F60}"/>
            </a:ext>
          </a:extLst>
        </xdr:cNvPr>
        <xdr:cNvSpPr/>
      </xdr:nvSpPr>
      <xdr:spPr>
        <a:xfrm rot="16200000">
          <a:off x="16647194"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61452</xdr:colOff>
      <xdr:row>0</xdr:row>
      <xdr:rowOff>61452</xdr:rowOff>
    </xdr:from>
    <xdr:to>
      <xdr:col>11</xdr:col>
      <xdr:colOff>431390</xdr:colOff>
      <xdr:row>1</xdr:row>
      <xdr:rowOff>216310</xdr:rowOff>
    </xdr:to>
    <xdr:sp macro="" textlink="">
      <xdr:nvSpPr>
        <xdr:cNvPr id="9" name="Retângulo 8">
          <a:hlinkClick xmlns:r="http://schemas.openxmlformats.org/officeDocument/2006/relationships" r:id="rId7"/>
          <a:extLst>
            <a:ext uri="{FF2B5EF4-FFF2-40B4-BE49-F238E27FC236}">
              <a16:creationId xmlns:a16="http://schemas.microsoft.com/office/drawing/2014/main" id="{1F566328-DA73-4FD6-B48B-E2396F693053}"/>
            </a:ext>
          </a:extLst>
        </xdr:cNvPr>
        <xdr:cNvSpPr/>
      </xdr:nvSpPr>
      <xdr:spPr>
        <a:xfrm>
          <a:off x="5424027" y="61452"/>
          <a:ext cx="1903463" cy="297733"/>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190500</xdr:colOff>
      <xdr:row>1</xdr:row>
      <xdr:rowOff>381000</xdr:rowOff>
    </xdr:from>
    <xdr:to>
      <xdr:col>10</xdr:col>
      <xdr:colOff>1198304</xdr:colOff>
      <xdr:row>4</xdr:row>
      <xdr:rowOff>53918</xdr:rowOff>
    </xdr:to>
    <xdr:grpSp>
      <xdr:nvGrpSpPr>
        <xdr:cNvPr id="13" name="Group 14">
          <a:hlinkClick xmlns:r="http://schemas.openxmlformats.org/officeDocument/2006/relationships" r:id="rId8"/>
          <a:extLst>
            <a:ext uri="{FF2B5EF4-FFF2-40B4-BE49-F238E27FC236}">
              <a16:creationId xmlns:a16="http://schemas.microsoft.com/office/drawing/2014/main" id="{A7EC34D6-AE65-4349-B58F-9E12B0563A42}"/>
            </a:ext>
          </a:extLst>
        </xdr:cNvPr>
        <xdr:cNvGrpSpPr/>
      </xdr:nvGrpSpPr>
      <xdr:grpSpPr>
        <a:xfrm>
          <a:off x="5819398" y="520915"/>
          <a:ext cx="1007804" cy="910630"/>
          <a:chOff x="1766260" y="812959"/>
          <a:chExt cx="1113414" cy="1033899"/>
        </a:xfrm>
      </xdr:grpSpPr>
      <xdr:sp macro="" textlink="">
        <xdr:nvSpPr>
          <xdr:cNvPr id="14" name="Elipse 4">
            <a:extLst>
              <a:ext uri="{FF2B5EF4-FFF2-40B4-BE49-F238E27FC236}">
                <a16:creationId xmlns:a16="http://schemas.microsoft.com/office/drawing/2014/main" id="{E3B9BE6B-B81D-03CF-8FF2-6E912A7CB0C1}"/>
              </a:ext>
            </a:extLst>
          </xdr:cNvPr>
          <xdr:cNvSpPr/>
        </xdr:nvSpPr>
        <xdr:spPr>
          <a:xfrm>
            <a:off x="1766260" y="812959"/>
            <a:ext cx="1113414" cy="1033899"/>
          </a:xfrm>
          <a:prstGeom prst="ellipse">
            <a:avLst/>
          </a:prstGeom>
          <a:solidFill>
            <a:schemeClr val="bg1"/>
          </a:solidFill>
          <a:ln>
            <a:solidFill>
              <a:schemeClr val="bg1">
                <a:lumMod val="85000"/>
              </a:schemeClr>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5" name="Imagem 5">
            <a:extLst>
              <a:ext uri="{FF2B5EF4-FFF2-40B4-BE49-F238E27FC236}">
                <a16:creationId xmlns:a16="http://schemas.microsoft.com/office/drawing/2014/main" id="{0B074756-B22F-4E84-985C-7DE57EDF0FC4}"/>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1804720" y="853022"/>
            <a:ext cx="998039" cy="933416"/>
          </a:xfrm>
          <a:prstGeom prst="rect">
            <a:avLst/>
          </a:prstGeom>
        </xdr:spPr>
      </xdr:pic>
    </xdr:grpSp>
    <xdr:clientData/>
  </xdr:twoCellAnchor>
  <xdr:twoCellAnchor editAs="oneCell">
    <xdr:from>
      <xdr:col>10</xdr:col>
      <xdr:colOff>1</xdr:colOff>
      <xdr:row>26</xdr:row>
      <xdr:rowOff>0</xdr:rowOff>
    </xdr:from>
    <xdr:to>
      <xdr:col>12</xdr:col>
      <xdr:colOff>430925</xdr:colOff>
      <xdr:row>32</xdr:row>
      <xdr:rowOff>126177</xdr:rowOff>
    </xdr:to>
    <xdr:pic>
      <xdr:nvPicPr>
        <xdr:cNvPr id="11" name="Imagem 9">
          <a:extLst>
            <a:ext uri="{FF2B5EF4-FFF2-40B4-BE49-F238E27FC236}">
              <a16:creationId xmlns:a16="http://schemas.microsoft.com/office/drawing/2014/main" id="{8E18551E-21E9-6B97-F77B-CA5D13B18786}"/>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386553" y="12924440"/>
          <a:ext cx="3497974" cy="1497777"/>
        </a:xfrm>
        <a:prstGeom prst="rect">
          <a:avLst/>
        </a:prstGeom>
      </xdr:spPr>
    </xdr:pic>
    <xdr:clientData/>
  </xdr:twoCellAnchor>
  <xdr:twoCellAnchor editAs="oneCell">
    <xdr:from>
      <xdr:col>10</xdr:col>
      <xdr:colOff>0</xdr:colOff>
      <xdr:row>33</xdr:row>
      <xdr:rowOff>1</xdr:rowOff>
    </xdr:from>
    <xdr:to>
      <xdr:col>10</xdr:col>
      <xdr:colOff>1478017</xdr:colOff>
      <xdr:row>38</xdr:row>
      <xdr:rowOff>73317</xdr:rowOff>
    </xdr:to>
    <xdr:pic>
      <xdr:nvPicPr>
        <xdr:cNvPr id="16" name="Imagem 10">
          <a:extLst>
            <a:ext uri="{FF2B5EF4-FFF2-40B4-BE49-F238E27FC236}">
              <a16:creationId xmlns:a16="http://schemas.microsoft.com/office/drawing/2014/main" id="{B2793567-29E1-2E57-102A-8F59B9BDDB2F}"/>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5386552" y="14533837"/>
          <a:ext cx="1478017" cy="1216316"/>
        </a:xfrm>
        <a:prstGeom prst="rect">
          <a:avLst/>
        </a:prstGeom>
      </xdr:spPr>
    </xdr:pic>
    <xdr:clientData/>
  </xdr:twoCellAnchor>
  <xdr:twoCellAnchor editAs="oneCell">
    <xdr:from>
      <xdr:col>11</xdr:col>
      <xdr:colOff>0</xdr:colOff>
      <xdr:row>33</xdr:row>
      <xdr:rowOff>0</xdr:rowOff>
    </xdr:from>
    <xdr:to>
      <xdr:col>12</xdr:col>
      <xdr:colOff>464352</xdr:colOff>
      <xdr:row>39</xdr:row>
      <xdr:rowOff>155685</xdr:rowOff>
    </xdr:to>
    <xdr:pic>
      <xdr:nvPicPr>
        <xdr:cNvPr id="18" name="Imagem 11">
          <a:extLst>
            <a:ext uri="{FF2B5EF4-FFF2-40B4-BE49-F238E27FC236}">
              <a16:creationId xmlns:a16="http://schemas.microsoft.com/office/drawing/2014/main" id="{E0296EE3-B96F-EF1D-B684-C05948561ADE}"/>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6913836" y="14533836"/>
          <a:ext cx="1997877" cy="1527285"/>
        </a:xfrm>
        <a:prstGeom prst="rect">
          <a:avLst/>
        </a:prstGeom>
      </xdr:spPr>
    </xdr:pic>
    <xdr:clientData/>
  </xdr:twoCellAnchor>
  <xdr:twoCellAnchor editAs="oneCell">
    <xdr:from>
      <xdr:col>9</xdr:col>
      <xdr:colOff>98535</xdr:colOff>
      <xdr:row>40</xdr:row>
      <xdr:rowOff>16422</xdr:rowOff>
    </xdr:from>
    <xdr:to>
      <xdr:col>10</xdr:col>
      <xdr:colOff>1433677</xdr:colOff>
      <xdr:row>44</xdr:row>
      <xdr:rowOff>87397</xdr:rowOff>
    </xdr:to>
    <xdr:pic>
      <xdr:nvPicPr>
        <xdr:cNvPr id="22" name="Imagem 15">
          <a:extLst>
            <a:ext uri="{FF2B5EF4-FFF2-40B4-BE49-F238E27FC236}">
              <a16:creationId xmlns:a16="http://schemas.microsoft.com/office/drawing/2014/main" id="{312755F2-357C-DEE4-51DE-249E3158166F}"/>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5337285" y="16159655"/>
          <a:ext cx="1478017" cy="985375"/>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2</xdr:col>
      <xdr:colOff>168993</xdr:colOff>
      <xdr:row>1</xdr:row>
      <xdr:rowOff>107541</xdr:rowOff>
    </xdr:from>
    <xdr:to>
      <xdr:col>2</xdr:col>
      <xdr:colOff>1115685</xdr:colOff>
      <xdr:row>3</xdr:row>
      <xdr:rowOff>295695</xdr:rowOff>
    </xdr:to>
    <xdr:pic>
      <xdr:nvPicPr>
        <xdr:cNvPr id="2" name="Imagem 1">
          <a:extLst>
            <a:ext uri="{FF2B5EF4-FFF2-40B4-BE49-F238E27FC236}">
              <a16:creationId xmlns:a16="http://schemas.microsoft.com/office/drawing/2014/main" id="{62B6433D-ECB4-4A35-B4C0-758AA6FD3921}"/>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3" y="250416"/>
          <a:ext cx="946692" cy="988254"/>
        </a:xfrm>
        <a:prstGeom prst="rect">
          <a:avLst/>
        </a:prstGeom>
      </xdr:spPr>
    </xdr:pic>
    <xdr:clientData/>
  </xdr:twoCellAnchor>
  <xdr:oneCellAnchor>
    <xdr:from>
      <xdr:col>17</xdr:col>
      <xdr:colOff>1223949</xdr:colOff>
      <xdr:row>0</xdr:row>
      <xdr:rowOff>0</xdr:rowOff>
    </xdr:from>
    <xdr:ext cx="646896" cy="677573"/>
    <xdr:pic>
      <xdr:nvPicPr>
        <xdr:cNvPr id="3" name="Gráfico 2" descr="Início com preenchimento sólido">
          <a:hlinkClick xmlns:r="http://schemas.openxmlformats.org/officeDocument/2006/relationships" r:id="rId2"/>
          <a:extLst>
            <a:ext uri="{FF2B5EF4-FFF2-40B4-BE49-F238E27FC236}">
              <a16:creationId xmlns:a16="http://schemas.microsoft.com/office/drawing/2014/main" id="{D9472E87-FC4F-44B2-897E-3DE60F2953E5}"/>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199"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4" name="TextBox 18">
          <a:extLst>
            <a:ext uri="{FF2B5EF4-FFF2-40B4-BE49-F238E27FC236}">
              <a16:creationId xmlns:a16="http://schemas.microsoft.com/office/drawing/2014/main" id="{BE94BBF5-50F6-4534-943D-90236E950369}"/>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5" name="TextBox 19">
          <a:extLst>
            <a:ext uri="{FF2B5EF4-FFF2-40B4-BE49-F238E27FC236}">
              <a16:creationId xmlns:a16="http://schemas.microsoft.com/office/drawing/2014/main" id="{2FF17871-F005-477C-9288-F8652E8C989F}"/>
            </a:ext>
          </a:extLst>
        </xdr:cNvPr>
        <xdr:cNvSpPr txBox="1"/>
      </xdr:nvSpPr>
      <xdr:spPr>
        <a:xfrm>
          <a:off x="17962526"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Seguiente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6" name="TextBox 22">
          <a:extLst>
            <a:ext uri="{FF2B5EF4-FFF2-40B4-BE49-F238E27FC236}">
              <a16:creationId xmlns:a16="http://schemas.microsoft.com/office/drawing/2014/main" id="{202752A1-A79C-489E-8469-8E4884604948}"/>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1111442</xdr:colOff>
      <xdr:row>1</xdr:row>
      <xdr:rowOff>446563</xdr:rowOff>
    </xdr:to>
    <xdr:sp macro="" textlink="">
      <xdr:nvSpPr>
        <xdr:cNvPr id="13" name="Isosceles Triangle 23">
          <a:hlinkClick xmlns:r="http://schemas.openxmlformats.org/officeDocument/2006/relationships" r:id="rId5"/>
          <a:extLst>
            <a:ext uri="{FF2B5EF4-FFF2-40B4-BE49-F238E27FC236}">
              <a16:creationId xmlns:a16="http://schemas.microsoft.com/office/drawing/2014/main" id="{4757CD99-24B0-4ED5-9FCF-F161A137B210}"/>
            </a:ext>
          </a:extLst>
        </xdr:cNvPr>
        <xdr:cNvSpPr/>
      </xdr:nvSpPr>
      <xdr:spPr>
        <a:xfrm rot="5400000">
          <a:off x="18307884"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8" name="Isosceles Triangle 25">
          <a:hlinkClick xmlns:r="http://schemas.openxmlformats.org/officeDocument/2006/relationships" r:id="rId6"/>
          <a:extLst>
            <a:ext uri="{FF2B5EF4-FFF2-40B4-BE49-F238E27FC236}">
              <a16:creationId xmlns:a16="http://schemas.microsoft.com/office/drawing/2014/main" id="{735832CD-9313-4B4E-9830-317A1FAA458D}"/>
            </a:ext>
          </a:extLst>
        </xdr:cNvPr>
        <xdr:cNvSpPr/>
      </xdr:nvSpPr>
      <xdr:spPr>
        <a:xfrm rot="16200000">
          <a:off x="16647194"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61452</xdr:colOff>
      <xdr:row>0</xdr:row>
      <xdr:rowOff>61452</xdr:rowOff>
    </xdr:from>
    <xdr:to>
      <xdr:col>11</xdr:col>
      <xdr:colOff>431390</xdr:colOff>
      <xdr:row>1</xdr:row>
      <xdr:rowOff>216310</xdr:rowOff>
    </xdr:to>
    <xdr:sp macro="" textlink="">
      <xdr:nvSpPr>
        <xdr:cNvPr id="9" name="Retângulo 8">
          <a:hlinkClick xmlns:r="http://schemas.openxmlformats.org/officeDocument/2006/relationships" r:id="rId7"/>
          <a:extLst>
            <a:ext uri="{FF2B5EF4-FFF2-40B4-BE49-F238E27FC236}">
              <a16:creationId xmlns:a16="http://schemas.microsoft.com/office/drawing/2014/main" id="{F704A106-A168-4883-A9CD-ADABA2B3D3B4}"/>
            </a:ext>
          </a:extLst>
        </xdr:cNvPr>
        <xdr:cNvSpPr/>
      </xdr:nvSpPr>
      <xdr:spPr>
        <a:xfrm>
          <a:off x="5424027" y="61452"/>
          <a:ext cx="1903463" cy="297733"/>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142875</xdr:colOff>
      <xdr:row>1</xdr:row>
      <xdr:rowOff>412750</xdr:rowOff>
    </xdr:from>
    <xdr:to>
      <xdr:col>10</xdr:col>
      <xdr:colOff>1150679</xdr:colOff>
      <xdr:row>4</xdr:row>
      <xdr:rowOff>85668</xdr:rowOff>
    </xdr:to>
    <xdr:grpSp>
      <xdr:nvGrpSpPr>
        <xdr:cNvPr id="17" name="Group 14">
          <a:hlinkClick xmlns:r="http://schemas.openxmlformats.org/officeDocument/2006/relationships" r:id="rId8"/>
          <a:extLst>
            <a:ext uri="{FF2B5EF4-FFF2-40B4-BE49-F238E27FC236}">
              <a16:creationId xmlns:a16="http://schemas.microsoft.com/office/drawing/2014/main" id="{E1DE0FAA-4548-4A46-B7B3-17D445CED0F3}"/>
            </a:ext>
          </a:extLst>
        </xdr:cNvPr>
        <xdr:cNvGrpSpPr/>
      </xdr:nvGrpSpPr>
      <xdr:grpSpPr>
        <a:xfrm>
          <a:off x="5794375" y="555625"/>
          <a:ext cx="1007804" cy="927043"/>
          <a:chOff x="1766260" y="812959"/>
          <a:chExt cx="1113414" cy="1033899"/>
        </a:xfrm>
      </xdr:grpSpPr>
      <xdr:sp macro="" textlink="">
        <xdr:nvSpPr>
          <xdr:cNvPr id="18" name="Elipse 4">
            <a:extLst>
              <a:ext uri="{FF2B5EF4-FFF2-40B4-BE49-F238E27FC236}">
                <a16:creationId xmlns:a16="http://schemas.microsoft.com/office/drawing/2014/main" id="{D84EF7AF-9D9A-654D-49E1-76A8F28DEFDD}"/>
              </a:ext>
            </a:extLst>
          </xdr:cNvPr>
          <xdr:cNvSpPr/>
        </xdr:nvSpPr>
        <xdr:spPr>
          <a:xfrm>
            <a:off x="1766260" y="812959"/>
            <a:ext cx="1113414" cy="1033899"/>
          </a:xfrm>
          <a:prstGeom prst="ellipse">
            <a:avLst/>
          </a:prstGeom>
          <a:solidFill>
            <a:schemeClr val="bg1"/>
          </a:solidFill>
          <a:ln>
            <a:solidFill>
              <a:schemeClr val="bg1">
                <a:lumMod val="85000"/>
              </a:schemeClr>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9" name="Imagem 5">
            <a:extLst>
              <a:ext uri="{FF2B5EF4-FFF2-40B4-BE49-F238E27FC236}">
                <a16:creationId xmlns:a16="http://schemas.microsoft.com/office/drawing/2014/main" id="{5C2111F4-44E3-1192-2F70-0CC2B8F21AE6}"/>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1804720" y="853022"/>
            <a:ext cx="998039" cy="933416"/>
          </a:xfrm>
          <a:prstGeom prst="rect">
            <a:avLst/>
          </a:prstGeom>
        </xdr:spPr>
      </xdr:pic>
    </xdr:grpSp>
    <xdr:clientData/>
  </xdr:twoCellAnchor>
</xdr:wsDr>
</file>

<file path=xl/drawings/drawing29.xml><?xml version="1.0" encoding="utf-8"?>
<xdr:wsDr xmlns:xdr="http://schemas.openxmlformats.org/drawingml/2006/spreadsheetDrawing" xmlns:a="http://schemas.openxmlformats.org/drawingml/2006/main">
  <xdr:twoCellAnchor editAs="oneCell">
    <xdr:from>
      <xdr:col>2</xdr:col>
      <xdr:colOff>92177</xdr:colOff>
      <xdr:row>1</xdr:row>
      <xdr:rowOff>153629</xdr:rowOff>
    </xdr:from>
    <xdr:to>
      <xdr:col>2</xdr:col>
      <xdr:colOff>1035694</xdr:colOff>
      <xdr:row>3</xdr:row>
      <xdr:rowOff>341783</xdr:rowOff>
    </xdr:to>
    <xdr:pic>
      <xdr:nvPicPr>
        <xdr:cNvPr id="2" name="Imagem 1">
          <a:extLst>
            <a:ext uri="{FF2B5EF4-FFF2-40B4-BE49-F238E27FC236}">
              <a16:creationId xmlns:a16="http://schemas.microsoft.com/office/drawing/2014/main" id="{0E64ACB5-1EA1-4D16-A2B3-A568521B5605}"/>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491612" y="291895"/>
          <a:ext cx="946692" cy="987025"/>
        </a:xfrm>
        <a:prstGeom prst="rect">
          <a:avLst/>
        </a:prstGeom>
      </xdr:spPr>
    </xdr:pic>
    <xdr:clientData/>
  </xdr:twoCellAnchor>
  <xdr:twoCellAnchor>
    <xdr:from>
      <xdr:col>10</xdr:col>
      <xdr:colOff>220201</xdr:colOff>
      <xdr:row>1</xdr:row>
      <xdr:rowOff>444500</xdr:rowOff>
    </xdr:from>
    <xdr:to>
      <xdr:col>10</xdr:col>
      <xdr:colOff>1111250</xdr:colOff>
      <xdr:row>4</xdr:row>
      <xdr:rowOff>45856</xdr:rowOff>
    </xdr:to>
    <xdr:grpSp>
      <xdr:nvGrpSpPr>
        <xdr:cNvPr id="3" name="Agrupar 2">
          <a:hlinkClick xmlns:r="http://schemas.openxmlformats.org/officeDocument/2006/relationships" r:id="rId2"/>
          <a:extLst>
            <a:ext uri="{FF2B5EF4-FFF2-40B4-BE49-F238E27FC236}">
              <a16:creationId xmlns:a16="http://schemas.microsoft.com/office/drawing/2014/main" id="{32CD2894-B62D-42CB-9F63-F5EF7D81C411}"/>
            </a:ext>
          </a:extLst>
        </xdr:cNvPr>
        <xdr:cNvGrpSpPr/>
      </xdr:nvGrpSpPr>
      <xdr:grpSpPr>
        <a:xfrm>
          <a:off x="5854383" y="583045"/>
          <a:ext cx="891049" cy="848266"/>
          <a:chOff x="9022773" y="21388"/>
          <a:chExt cx="1593272" cy="1762386"/>
        </a:xfrm>
        <a:effectLst>
          <a:outerShdw blurRad="63500" sx="102000" sy="102000" algn="ctr" rotWithShape="0">
            <a:prstClr val="black">
              <a:alpha val="40000"/>
            </a:prstClr>
          </a:outerShdw>
        </a:effectLst>
      </xdr:grpSpPr>
      <xdr:sp macro="" textlink="">
        <xdr:nvSpPr>
          <xdr:cNvPr id="4" name="Elipse 3">
            <a:extLst>
              <a:ext uri="{FF2B5EF4-FFF2-40B4-BE49-F238E27FC236}">
                <a16:creationId xmlns:a16="http://schemas.microsoft.com/office/drawing/2014/main" id="{A3F8E357-178A-B54F-CB28-C0A6161A9C1B}"/>
              </a:ext>
            </a:extLst>
          </xdr:cNvPr>
          <xdr:cNvSpPr/>
        </xdr:nvSpPr>
        <xdr:spPr>
          <a:xfrm>
            <a:off x="9022773" y="21388"/>
            <a:ext cx="1593272" cy="176238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5" name="Imagem 4">
            <a:extLst>
              <a:ext uri="{FF2B5EF4-FFF2-40B4-BE49-F238E27FC236}">
                <a16:creationId xmlns:a16="http://schemas.microsoft.com/office/drawing/2014/main" id="{A71AFFA7-0652-E4AB-CEEE-757FD1E2FBB6}"/>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9142685" y="155864"/>
            <a:ext cx="1364857" cy="1569519"/>
          </a:xfrm>
          <a:prstGeom prst="rect">
            <a:avLst/>
          </a:prstGeom>
          <a:ln>
            <a:noFill/>
          </a:ln>
        </xdr:spPr>
      </xdr:pic>
    </xdr:grpSp>
    <xdr:clientData/>
  </xdr:twoCellAnchor>
  <xdr:oneCellAnchor>
    <xdr:from>
      <xdr:col>17</xdr:col>
      <xdr:colOff>1223950</xdr:colOff>
      <xdr:row>0</xdr:row>
      <xdr:rowOff>0</xdr:rowOff>
    </xdr:from>
    <xdr:ext cx="646896" cy="677573"/>
    <xdr:pic>
      <xdr:nvPicPr>
        <xdr:cNvPr id="6" name="Gráfico 5" descr="Início com preenchimento sólido">
          <a:hlinkClick xmlns:r="http://schemas.openxmlformats.org/officeDocument/2006/relationships" r:id="rId4"/>
          <a:extLst>
            <a:ext uri="{FF2B5EF4-FFF2-40B4-BE49-F238E27FC236}">
              <a16:creationId xmlns:a16="http://schemas.microsoft.com/office/drawing/2014/main" id="{5B1972B4-CC2B-4017-A921-BAA8CD168F2D}"/>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 uri="{96DAC541-7B7A-43D3-8B79-37D633B846F1}">
              <asvg:svgBlip xmlns:asvg="http://schemas.microsoft.com/office/drawing/2016/SVG/main" r:embed="rId6"/>
            </a:ext>
          </a:extLst>
        </a:blip>
        <a:stretch>
          <a:fillRect/>
        </a:stretch>
      </xdr:blipFill>
      <xdr:spPr>
        <a:xfrm>
          <a:off x="17339635" y="0"/>
          <a:ext cx="646896" cy="677573"/>
        </a:xfrm>
        <a:prstGeom prst="rect">
          <a:avLst/>
        </a:prstGeom>
      </xdr:spPr>
    </xdr:pic>
    <xdr:clientData/>
  </xdr:oneCellAnchor>
  <xdr:twoCellAnchor>
    <xdr:from>
      <xdr:col>17</xdr:col>
      <xdr:colOff>1077424</xdr:colOff>
      <xdr:row>1</xdr:row>
      <xdr:rowOff>473774</xdr:rowOff>
    </xdr:from>
    <xdr:to>
      <xdr:col>18</xdr:col>
      <xdr:colOff>465103</xdr:colOff>
      <xdr:row>2</xdr:row>
      <xdr:rowOff>188024</xdr:rowOff>
    </xdr:to>
    <xdr:sp macro="" textlink="">
      <xdr:nvSpPr>
        <xdr:cNvPr id="7" name="TextBox 18">
          <a:extLst>
            <a:ext uri="{FF2B5EF4-FFF2-40B4-BE49-F238E27FC236}">
              <a16:creationId xmlns:a16="http://schemas.microsoft.com/office/drawing/2014/main" id="{0FDE1E8F-1A8D-4C7A-98BB-5AC5DAB8289D}"/>
            </a:ext>
          </a:extLst>
        </xdr:cNvPr>
        <xdr:cNvSpPr txBox="1"/>
      </xdr:nvSpPr>
      <xdr:spPr>
        <a:xfrm>
          <a:off x="17193109" y="612040"/>
          <a:ext cx="923970" cy="26731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331752</xdr:colOff>
      <xdr:row>1</xdr:row>
      <xdr:rowOff>487381</xdr:rowOff>
    </xdr:from>
    <xdr:to>
      <xdr:col>18</xdr:col>
      <xdr:colOff>1335960</xdr:colOff>
      <xdr:row>2</xdr:row>
      <xdr:rowOff>232443</xdr:rowOff>
    </xdr:to>
    <xdr:sp macro="" textlink="">
      <xdr:nvSpPr>
        <xdr:cNvPr id="8" name="TextBox 19">
          <a:extLst>
            <a:ext uri="{FF2B5EF4-FFF2-40B4-BE49-F238E27FC236}">
              <a16:creationId xmlns:a16="http://schemas.microsoft.com/office/drawing/2014/main" id="{5035C19F-E18D-4E93-921E-102DC3050873}"/>
            </a:ext>
          </a:extLst>
        </xdr:cNvPr>
        <xdr:cNvSpPr txBox="1"/>
      </xdr:nvSpPr>
      <xdr:spPr>
        <a:xfrm>
          <a:off x="17983728" y="625647"/>
          <a:ext cx="1004208" cy="29812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Seguiente</a:t>
          </a:r>
        </a:p>
      </xdr:txBody>
    </xdr:sp>
    <xdr:clientData/>
  </xdr:twoCellAnchor>
  <xdr:twoCellAnchor>
    <xdr:from>
      <xdr:col>17</xdr:col>
      <xdr:colOff>307259</xdr:colOff>
      <xdr:row>1</xdr:row>
      <xdr:rowOff>476495</xdr:rowOff>
    </xdr:from>
    <xdr:to>
      <xdr:col>17</xdr:col>
      <xdr:colOff>1311467</xdr:colOff>
      <xdr:row>2</xdr:row>
      <xdr:rowOff>221557</xdr:rowOff>
    </xdr:to>
    <xdr:sp macro="" textlink="">
      <xdr:nvSpPr>
        <xdr:cNvPr id="9" name="TextBox 22">
          <a:extLst>
            <a:ext uri="{FF2B5EF4-FFF2-40B4-BE49-F238E27FC236}">
              <a16:creationId xmlns:a16="http://schemas.microsoft.com/office/drawing/2014/main" id="{92920909-5D8D-400B-A279-B0221A70C97C}"/>
            </a:ext>
          </a:extLst>
        </xdr:cNvPr>
        <xdr:cNvSpPr txBox="1"/>
      </xdr:nvSpPr>
      <xdr:spPr>
        <a:xfrm>
          <a:off x="16422944" y="614761"/>
          <a:ext cx="1004208" cy="29812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730443</xdr:colOff>
      <xdr:row>0</xdr:row>
      <xdr:rowOff>101773</xdr:rowOff>
    </xdr:from>
    <xdr:to>
      <xdr:col>18</xdr:col>
      <xdr:colOff>1111443</xdr:colOff>
      <xdr:row>1</xdr:row>
      <xdr:rowOff>446563</xdr:rowOff>
    </xdr:to>
    <xdr:sp macro="" textlink="">
      <xdr:nvSpPr>
        <xdr:cNvPr id="10" name="Isosceles Triangle 23">
          <a:hlinkClick xmlns:r="http://schemas.openxmlformats.org/officeDocument/2006/relationships" r:id="rId7"/>
          <a:extLst>
            <a:ext uri="{FF2B5EF4-FFF2-40B4-BE49-F238E27FC236}">
              <a16:creationId xmlns:a16="http://schemas.microsoft.com/office/drawing/2014/main" id="{01DCE2B3-C08D-4DB2-8590-66A505EE0375}"/>
            </a:ext>
          </a:extLst>
        </xdr:cNvPr>
        <xdr:cNvSpPr/>
      </xdr:nvSpPr>
      <xdr:spPr>
        <a:xfrm rot="5400000">
          <a:off x="18331391" y="152801"/>
          <a:ext cx="483056"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603278</xdr:colOff>
      <xdr:row>0</xdr:row>
      <xdr:rowOff>135420</xdr:rowOff>
    </xdr:from>
    <xdr:to>
      <xdr:col>17</xdr:col>
      <xdr:colOff>984278</xdr:colOff>
      <xdr:row>1</xdr:row>
      <xdr:rowOff>480210</xdr:rowOff>
    </xdr:to>
    <xdr:sp macro="" textlink="">
      <xdr:nvSpPr>
        <xdr:cNvPr id="11" name="Isosceles Triangle 25">
          <a:hlinkClick xmlns:r="http://schemas.openxmlformats.org/officeDocument/2006/relationships" r:id="rId8"/>
          <a:extLst>
            <a:ext uri="{FF2B5EF4-FFF2-40B4-BE49-F238E27FC236}">
              <a16:creationId xmlns:a16="http://schemas.microsoft.com/office/drawing/2014/main" id="{AAEA3E64-D73E-42B7-9E92-4CE14BCD2864}"/>
            </a:ext>
          </a:extLst>
        </xdr:cNvPr>
        <xdr:cNvSpPr/>
      </xdr:nvSpPr>
      <xdr:spPr>
        <a:xfrm rot="16200000">
          <a:off x="16667935" y="186448"/>
          <a:ext cx="483056"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15363</xdr:colOff>
      <xdr:row>0</xdr:row>
      <xdr:rowOff>0</xdr:rowOff>
    </xdr:from>
    <xdr:to>
      <xdr:col>11</xdr:col>
      <xdr:colOff>385301</xdr:colOff>
      <xdr:row>1</xdr:row>
      <xdr:rowOff>154858</xdr:rowOff>
    </xdr:to>
    <xdr:sp macro="" textlink="">
      <xdr:nvSpPr>
        <xdr:cNvPr id="13" name="Retângulo 12">
          <a:hlinkClick xmlns:r="http://schemas.openxmlformats.org/officeDocument/2006/relationships" r:id="rId9"/>
          <a:extLst>
            <a:ext uri="{FF2B5EF4-FFF2-40B4-BE49-F238E27FC236}">
              <a16:creationId xmlns:a16="http://schemas.microsoft.com/office/drawing/2014/main" id="{59DB2E45-8EFC-465B-B5B0-E0726AF88A29}"/>
            </a:ext>
          </a:extLst>
        </xdr:cNvPr>
        <xdr:cNvSpPr/>
      </xdr:nvSpPr>
      <xdr:spPr>
        <a:xfrm>
          <a:off x="5377016" y="0"/>
          <a:ext cx="1906229" cy="293124"/>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editAs="oneCell">
    <xdr:from>
      <xdr:col>10</xdr:col>
      <xdr:colOff>0</xdr:colOff>
      <xdr:row>26</xdr:row>
      <xdr:rowOff>0</xdr:rowOff>
    </xdr:from>
    <xdr:to>
      <xdr:col>11</xdr:col>
      <xdr:colOff>1521766</xdr:colOff>
      <xdr:row>31</xdr:row>
      <xdr:rowOff>154370</xdr:rowOff>
    </xdr:to>
    <xdr:pic>
      <xdr:nvPicPr>
        <xdr:cNvPr id="15" name="Imagem 11">
          <a:extLst>
            <a:ext uri="{FF2B5EF4-FFF2-40B4-BE49-F238E27FC236}">
              <a16:creationId xmlns:a16="http://schemas.microsoft.com/office/drawing/2014/main" id="{0029345D-4B83-29D3-4D80-B9F4699F9065}"/>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611091" y="12850091"/>
          <a:ext cx="3132357" cy="1280052"/>
        </a:xfrm>
        <a:prstGeom prst="rect">
          <a:avLst/>
        </a:prstGeom>
      </xdr:spPr>
    </xdr:pic>
    <xdr:clientData/>
  </xdr:twoCellAnchor>
  <xdr:twoCellAnchor editAs="oneCell">
    <xdr:from>
      <xdr:col>13</xdr:col>
      <xdr:colOff>0</xdr:colOff>
      <xdr:row>26</xdr:row>
      <xdr:rowOff>0</xdr:rowOff>
    </xdr:from>
    <xdr:to>
      <xdr:col>14</xdr:col>
      <xdr:colOff>825599</xdr:colOff>
      <xdr:row>29</xdr:row>
      <xdr:rowOff>220607</xdr:rowOff>
    </xdr:to>
    <xdr:pic>
      <xdr:nvPicPr>
        <xdr:cNvPr id="17" name="Imagem 13">
          <a:extLst>
            <a:ext uri="{FF2B5EF4-FFF2-40B4-BE49-F238E27FC236}">
              <a16:creationId xmlns:a16="http://schemas.microsoft.com/office/drawing/2014/main" id="{F483B7C5-5ECB-C759-794D-B34E53B0275A}"/>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10444655" y="12853276"/>
          <a:ext cx="2438171" cy="907173"/>
        </a:xfrm>
        <a:prstGeom prst="rect">
          <a:avLst/>
        </a:prstGeom>
      </xdr:spPr>
    </xdr:pic>
    <xdr:clientData/>
  </xdr:twoCellAnchor>
  <xdr:twoCellAnchor editAs="oneCell">
    <xdr:from>
      <xdr:col>10</xdr:col>
      <xdr:colOff>467591</xdr:colOff>
      <xdr:row>32</xdr:row>
      <xdr:rowOff>103909</xdr:rowOff>
    </xdr:from>
    <xdr:to>
      <xdr:col>12</xdr:col>
      <xdr:colOff>190500</xdr:colOff>
      <xdr:row>37</xdr:row>
      <xdr:rowOff>195883</xdr:rowOff>
    </xdr:to>
    <xdr:pic>
      <xdr:nvPicPr>
        <xdr:cNvPr id="14" name="Picture 13">
          <a:extLst>
            <a:ext uri="{FF2B5EF4-FFF2-40B4-BE49-F238E27FC236}">
              <a16:creationId xmlns:a16="http://schemas.microsoft.com/office/drawing/2014/main" id="{19343F24-67C9-4C89-A02F-A949CEDB8362}"/>
            </a:ext>
          </a:extLst>
        </xdr:cNvPr>
        <xdr:cNvPicPr>
          <a:picLocks noChangeAspect="1"/>
        </xdr:cNvPicPr>
      </xdr:nvPicPr>
      <xdr:blipFill>
        <a:blip xmlns:r="http://schemas.openxmlformats.org/officeDocument/2006/relationships" r:embed="rId12"/>
        <a:stretch>
          <a:fillRect/>
        </a:stretch>
      </xdr:blipFill>
      <xdr:spPr>
        <a:xfrm>
          <a:off x="5853546" y="14322136"/>
          <a:ext cx="2805545" cy="1217656"/>
        </a:xfrm>
        <a:prstGeom prst="rect">
          <a:avLst/>
        </a:prstGeom>
      </xdr:spPr>
    </xdr:pic>
    <xdr:clientData/>
  </xdr:twoCellAnchor>
  <xdr:twoCellAnchor editAs="oneCell">
    <xdr:from>
      <xdr:col>13</xdr:col>
      <xdr:colOff>155863</xdr:colOff>
      <xdr:row>29</xdr:row>
      <xdr:rowOff>91619</xdr:rowOff>
    </xdr:from>
    <xdr:to>
      <xdr:col>14</xdr:col>
      <xdr:colOff>969819</xdr:colOff>
      <xdr:row>33</xdr:row>
      <xdr:rowOff>23521</xdr:rowOff>
    </xdr:to>
    <xdr:pic>
      <xdr:nvPicPr>
        <xdr:cNvPr id="16" name="Picture 15">
          <a:extLst>
            <a:ext uri="{FF2B5EF4-FFF2-40B4-BE49-F238E27FC236}">
              <a16:creationId xmlns:a16="http://schemas.microsoft.com/office/drawing/2014/main" id="{29817B77-C592-4A13-F7C6-2C4FCAFB9EA6}"/>
            </a:ext>
          </a:extLst>
        </xdr:cNvPr>
        <xdr:cNvPicPr>
          <a:picLocks noChangeAspect="1"/>
        </xdr:cNvPicPr>
      </xdr:nvPicPr>
      <xdr:blipFill>
        <a:blip xmlns:r="http://schemas.openxmlformats.org/officeDocument/2006/relationships" r:embed="rId13"/>
        <a:stretch>
          <a:fillRect/>
        </a:stretch>
      </xdr:blipFill>
      <xdr:spPr>
        <a:xfrm>
          <a:off x="10165772" y="13634437"/>
          <a:ext cx="2355274" cy="832448"/>
        </a:xfrm>
        <a:prstGeom prst="rect">
          <a:avLst/>
        </a:prstGeom>
      </xdr:spPr>
    </xdr:pic>
    <xdr:clientData/>
  </xdr:twoCellAnchor>
  <xdr:twoCellAnchor editAs="oneCell">
    <xdr:from>
      <xdr:col>16</xdr:col>
      <xdr:colOff>86590</xdr:colOff>
      <xdr:row>26</xdr:row>
      <xdr:rowOff>127931</xdr:rowOff>
    </xdr:from>
    <xdr:to>
      <xdr:col>18</xdr:col>
      <xdr:colOff>540868</xdr:colOff>
      <xdr:row>29</xdr:row>
      <xdr:rowOff>224580</xdr:rowOff>
    </xdr:to>
    <xdr:pic>
      <xdr:nvPicPr>
        <xdr:cNvPr id="19" name="Picture 17">
          <a:extLst>
            <a:ext uri="{FF2B5EF4-FFF2-40B4-BE49-F238E27FC236}">
              <a16:creationId xmlns:a16="http://schemas.microsoft.com/office/drawing/2014/main" id="{E848E5C1-D1D4-AAD6-C1AC-1E9552FC8352}"/>
            </a:ext>
          </a:extLst>
        </xdr:cNvPr>
        <xdr:cNvPicPr>
          <a:picLocks noChangeAspect="1"/>
        </xdr:cNvPicPr>
      </xdr:nvPicPr>
      <xdr:blipFill>
        <a:blip xmlns:r="http://schemas.openxmlformats.org/officeDocument/2006/relationships" r:embed="rId14"/>
        <a:stretch>
          <a:fillRect/>
        </a:stretch>
      </xdr:blipFill>
      <xdr:spPr>
        <a:xfrm>
          <a:off x="14720454" y="12995340"/>
          <a:ext cx="3524792" cy="77552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2</xdr:col>
      <xdr:colOff>92177</xdr:colOff>
      <xdr:row>1</xdr:row>
      <xdr:rowOff>153629</xdr:rowOff>
    </xdr:from>
    <xdr:to>
      <xdr:col>2</xdr:col>
      <xdr:colOff>1038869</xdr:colOff>
      <xdr:row>3</xdr:row>
      <xdr:rowOff>341783</xdr:rowOff>
    </xdr:to>
    <xdr:pic>
      <xdr:nvPicPr>
        <xdr:cNvPr id="2" name="Imagem 1">
          <a:extLst>
            <a:ext uri="{FF2B5EF4-FFF2-40B4-BE49-F238E27FC236}">
              <a16:creationId xmlns:a16="http://schemas.microsoft.com/office/drawing/2014/main" id="{676BD360-3B70-401A-9705-07662521E37C}"/>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492227" y="296504"/>
          <a:ext cx="946692" cy="988254"/>
        </a:xfrm>
        <a:prstGeom prst="rect">
          <a:avLst/>
        </a:prstGeom>
      </xdr:spPr>
    </xdr:pic>
    <xdr:clientData/>
  </xdr:twoCellAnchor>
  <xdr:oneCellAnchor>
    <xdr:from>
      <xdr:col>17</xdr:col>
      <xdr:colOff>1223950</xdr:colOff>
      <xdr:row>0</xdr:row>
      <xdr:rowOff>0</xdr:rowOff>
    </xdr:from>
    <xdr:ext cx="646896" cy="677573"/>
    <xdr:pic>
      <xdr:nvPicPr>
        <xdr:cNvPr id="6" name="Gráfico 5" descr="Início com preenchimento sólido">
          <a:hlinkClick xmlns:r="http://schemas.openxmlformats.org/officeDocument/2006/relationships" r:id="rId2"/>
          <a:extLst>
            <a:ext uri="{FF2B5EF4-FFF2-40B4-BE49-F238E27FC236}">
              <a16:creationId xmlns:a16="http://schemas.microsoft.com/office/drawing/2014/main" id="{B6E50F60-8666-420E-87F0-0E5B72061AF8}"/>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200" y="0"/>
          <a:ext cx="646896" cy="677573"/>
        </a:xfrm>
        <a:prstGeom prst="rect">
          <a:avLst/>
        </a:prstGeom>
      </xdr:spPr>
    </xdr:pic>
    <xdr:clientData/>
  </xdr:oneCellAnchor>
  <xdr:twoCellAnchor>
    <xdr:from>
      <xdr:col>17</xdr:col>
      <xdr:colOff>1077424</xdr:colOff>
      <xdr:row>1</xdr:row>
      <xdr:rowOff>473774</xdr:rowOff>
    </xdr:from>
    <xdr:to>
      <xdr:col>18</xdr:col>
      <xdr:colOff>465103</xdr:colOff>
      <xdr:row>2</xdr:row>
      <xdr:rowOff>188024</xdr:rowOff>
    </xdr:to>
    <xdr:sp macro="" textlink="">
      <xdr:nvSpPr>
        <xdr:cNvPr id="7" name="TextBox 18">
          <a:extLst>
            <a:ext uri="{FF2B5EF4-FFF2-40B4-BE49-F238E27FC236}">
              <a16:creationId xmlns:a16="http://schemas.microsoft.com/office/drawing/2014/main" id="{E3D74939-5040-4566-AB1F-7103B805343C}"/>
            </a:ext>
          </a:extLst>
        </xdr:cNvPr>
        <xdr:cNvSpPr txBox="1"/>
      </xdr:nvSpPr>
      <xdr:spPr>
        <a:xfrm>
          <a:off x="17174674"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331752</xdr:colOff>
      <xdr:row>1</xdr:row>
      <xdr:rowOff>487381</xdr:rowOff>
    </xdr:from>
    <xdr:to>
      <xdr:col>18</xdr:col>
      <xdr:colOff>1335960</xdr:colOff>
      <xdr:row>2</xdr:row>
      <xdr:rowOff>232443</xdr:rowOff>
    </xdr:to>
    <xdr:sp macro="" textlink="">
      <xdr:nvSpPr>
        <xdr:cNvPr id="8" name="TextBox 19">
          <a:extLst>
            <a:ext uri="{FF2B5EF4-FFF2-40B4-BE49-F238E27FC236}">
              <a16:creationId xmlns:a16="http://schemas.microsoft.com/office/drawing/2014/main" id="{D4063052-2B98-43D7-BEEF-925408FA0D56}"/>
            </a:ext>
          </a:extLst>
        </xdr:cNvPr>
        <xdr:cNvSpPr txBox="1"/>
      </xdr:nvSpPr>
      <xdr:spPr>
        <a:xfrm>
          <a:off x="17962527"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Seguiente</a:t>
          </a:r>
        </a:p>
      </xdr:txBody>
    </xdr:sp>
    <xdr:clientData/>
  </xdr:twoCellAnchor>
  <xdr:twoCellAnchor>
    <xdr:from>
      <xdr:col>17</xdr:col>
      <xdr:colOff>307259</xdr:colOff>
      <xdr:row>1</xdr:row>
      <xdr:rowOff>476495</xdr:rowOff>
    </xdr:from>
    <xdr:to>
      <xdr:col>17</xdr:col>
      <xdr:colOff>1311467</xdr:colOff>
      <xdr:row>2</xdr:row>
      <xdr:rowOff>221557</xdr:rowOff>
    </xdr:to>
    <xdr:sp macro="" textlink="">
      <xdr:nvSpPr>
        <xdr:cNvPr id="9" name="TextBox 22">
          <a:extLst>
            <a:ext uri="{FF2B5EF4-FFF2-40B4-BE49-F238E27FC236}">
              <a16:creationId xmlns:a16="http://schemas.microsoft.com/office/drawing/2014/main" id="{D2FC0E0D-8DC1-4F2A-B94F-4720D43AE5F8}"/>
            </a:ext>
          </a:extLst>
        </xdr:cNvPr>
        <xdr:cNvSpPr txBox="1"/>
      </xdr:nvSpPr>
      <xdr:spPr>
        <a:xfrm>
          <a:off x="16404509"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730443</xdr:colOff>
      <xdr:row>0</xdr:row>
      <xdr:rowOff>101773</xdr:rowOff>
    </xdr:from>
    <xdr:to>
      <xdr:col>18</xdr:col>
      <xdr:colOff>1111443</xdr:colOff>
      <xdr:row>1</xdr:row>
      <xdr:rowOff>446563</xdr:rowOff>
    </xdr:to>
    <xdr:sp macro="" textlink="">
      <xdr:nvSpPr>
        <xdr:cNvPr id="10" name="Isosceles Triangle 23">
          <a:hlinkClick xmlns:r="http://schemas.openxmlformats.org/officeDocument/2006/relationships" r:id="rId5"/>
          <a:extLst>
            <a:ext uri="{FF2B5EF4-FFF2-40B4-BE49-F238E27FC236}">
              <a16:creationId xmlns:a16="http://schemas.microsoft.com/office/drawing/2014/main" id="{9E3B0A9F-A8AB-4D92-8C99-7D2417E59183}"/>
            </a:ext>
          </a:extLst>
        </xdr:cNvPr>
        <xdr:cNvSpPr/>
      </xdr:nvSpPr>
      <xdr:spPr>
        <a:xfrm rot="5400000">
          <a:off x="18307885"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603278</xdr:colOff>
      <xdr:row>0</xdr:row>
      <xdr:rowOff>135420</xdr:rowOff>
    </xdr:from>
    <xdr:to>
      <xdr:col>17</xdr:col>
      <xdr:colOff>984278</xdr:colOff>
      <xdr:row>1</xdr:row>
      <xdr:rowOff>480210</xdr:rowOff>
    </xdr:to>
    <xdr:sp macro="" textlink="">
      <xdr:nvSpPr>
        <xdr:cNvPr id="11" name="Isosceles Triangle 25">
          <a:hlinkClick xmlns:r="http://schemas.openxmlformats.org/officeDocument/2006/relationships" r:id="rId6"/>
          <a:extLst>
            <a:ext uri="{FF2B5EF4-FFF2-40B4-BE49-F238E27FC236}">
              <a16:creationId xmlns:a16="http://schemas.microsoft.com/office/drawing/2014/main" id="{6FF863F1-6EA9-4CBF-B5DE-F97905B882EB}"/>
            </a:ext>
          </a:extLst>
        </xdr:cNvPr>
        <xdr:cNvSpPr/>
      </xdr:nvSpPr>
      <xdr:spPr>
        <a:xfrm rot="16200000">
          <a:off x="16647195"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15363</xdr:colOff>
      <xdr:row>0</xdr:row>
      <xdr:rowOff>0</xdr:rowOff>
    </xdr:from>
    <xdr:to>
      <xdr:col>11</xdr:col>
      <xdr:colOff>385301</xdr:colOff>
      <xdr:row>1</xdr:row>
      <xdr:rowOff>154858</xdr:rowOff>
    </xdr:to>
    <xdr:sp macro="" textlink="">
      <xdr:nvSpPr>
        <xdr:cNvPr id="12" name="Retângulo 11">
          <a:hlinkClick xmlns:r="http://schemas.openxmlformats.org/officeDocument/2006/relationships" r:id="rId7"/>
          <a:extLst>
            <a:ext uri="{FF2B5EF4-FFF2-40B4-BE49-F238E27FC236}">
              <a16:creationId xmlns:a16="http://schemas.microsoft.com/office/drawing/2014/main" id="{71032789-6E48-48AE-952A-B25D17A64A29}"/>
            </a:ext>
          </a:extLst>
        </xdr:cNvPr>
        <xdr:cNvSpPr/>
      </xdr:nvSpPr>
      <xdr:spPr>
        <a:xfrm>
          <a:off x="5377938" y="0"/>
          <a:ext cx="1903463" cy="297733"/>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174625</xdr:colOff>
      <xdr:row>1</xdr:row>
      <xdr:rowOff>444500</xdr:rowOff>
    </xdr:from>
    <xdr:to>
      <xdr:col>10</xdr:col>
      <xdr:colOff>1065674</xdr:colOff>
      <xdr:row>4</xdr:row>
      <xdr:rowOff>45856</xdr:rowOff>
    </xdr:to>
    <xdr:grpSp>
      <xdr:nvGrpSpPr>
        <xdr:cNvPr id="16" name="Agrupar 2">
          <a:hlinkClick xmlns:r="http://schemas.openxmlformats.org/officeDocument/2006/relationships" r:id="rId8"/>
          <a:extLst>
            <a:ext uri="{FF2B5EF4-FFF2-40B4-BE49-F238E27FC236}">
              <a16:creationId xmlns:a16="http://schemas.microsoft.com/office/drawing/2014/main" id="{CA677691-9D7F-4FA3-BD43-9B6ACA1AA8CF}"/>
            </a:ext>
          </a:extLst>
        </xdr:cNvPr>
        <xdr:cNvGrpSpPr/>
      </xdr:nvGrpSpPr>
      <xdr:grpSpPr>
        <a:xfrm>
          <a:off x="5807982" y="580571"/>
          <a:ext cx="891049" cy="844142"/>
          <a:chOff x="9022773" y="21388"/>
          <a:chExt cx="1593272" cy="1762386"/>
        </a:xfrm>
        <a:effectLst>
          <a:outerShdw blurRad="63500" sx="102000" sy="102000" algn="ctr" rotWithShape="0">
            <a:prstClr val="black">
              <a:alpha val="40000"/>
            </a:prstClr>
          </a:outerShdw>
        </a:effectLst>
      </xdr:grpSpPr>
      <xdr:sp macro="" textlink="">
        <xdr:nvSpPr>
          <xdr:cNvPr id="17" name="Elipse 3">
            <a:extLst>
              <a:ext uri="{FF2B5EF4-FFF2-40B4-BE49-F238E27FC236}">
                <a16:creationId xmlns:a16="http://schemas.microsoft.com/office/drawing/2014/main" id="{A4111EBC-F786-2518-021A-D51896FE0801}"/>
              </a:ext>
            </a:extLst>
          </xdr:cNvPr>
          <xdr:cNvSpPr/>
        </xdr:nvSpPr>
        <xdr:spPr>
          <a:xfrm>
            <a:off x="9022773" y="21388"/>
            <a:ext cx="1593272" cy="176238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8" name="Imagem 4">
            <a:extLst>
              <a:ext uri="{FF2B5EF4-FFF2-40B4-BE49-F238E27FC236}">
                <a16:creationId xmlns:a16="http://schemas.microsoft.com/office/drawing/2014/main" id="{BA940BA0-5EA7-9173-9AFB-614D2754DC6E}"/>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9142685" y="155864"/>
            <a:ext cx="1364857" cy="1569519"/>
          </a:xfrm>
          <a:prstGeom prst="rect">
            <a:avLst/>
          </a:prstGeom>
          <a:ln>
            <a:noFill/>
          </a:ln>
        </xdr:spPr>
      </xdr:pic>
    </xdr:grpSp>
    <xdr:clientData/>
  </xdr:twoCellAnchor>
  <xdr:twoCellAnchor editAs="oneCell">
    <xdr:from>
      <xdr:col>8</xdr:col>
      <xdr:colOff>213492</xdr:colOff>
      <xdr:row>26</xdr:row>
      <xdr:rowOff>65690</xdr:rowOff>
    </xdr:from>
    <xdr:to>
      <xdr:col>12</xdr:col>
      <xdr:colOff>542268</xdr:colOff>
      <xdr:row>31</xdr:row>
      <xdr:rowOff>191515</xdr:rowOff>
    </xdr:to>
    <xdr:pic>
      <xdr:nvPicPr>
        <xdr:cNvPr id="5" name="Imagem 2">
          <a:extLst>
            <a:ext uri="{FF2B5EF4-FFF2-40B4-BE49-F238E27FC236}">
              <a16:creationId xmlns:a16="http://schemas.microsoft.com/office/drawing/2014/main" id="{5EF48EE7-04B2-08A2-EDB7-81ED4D1DAEE1}"/>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025259" y="12990130"/>
          <a:ext cx="3957801" cy="1268825"/>
        </a:xfrm>
        <a:prstGeom prst="rect">
          <a:avLst/>
        </a:prstGeom>
      </xdr:spPr>
    </xdr:pic>
    <xdr:clientData/>
  </xdr:twoCellAnchor>
  <xdr:twoCellAnchor editAs="oneCell">
    <xdr:from>
      <xdr:col>13</xdr:col>
      <xdr:colOff>0</xdr:colOff>
      <xdr:row>26</xdr:row>
      <xdr:rowOff>0</xdr:rowOff>
    </xdr:from>
    <xdr:to>
      <xdr:col>15</xdr:col>
      <xdr:colOff>935861</xdr:colOff>
      <xdr:row>34</xdr:row>
      <xdr:rowOff>76200</xdr:rowOff>
    </xdr:to>
    <xdr:pic>
      <xdr:nvPicPr>
        <xdr:cNvPr id="14" name="Imagem 3">
          <a:extLst>
            <a:ext uri="{FF2B5EF4-FFF2-40B4-BE49-F238E27FC236}">
              <a16:creationId xmlns:a16="http://schemas.microsoft.com/office/drawing/2014/main" id="{D2F1F57C-1828-5E96-D19C-ADF63BE4EEDC}"/>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9968405" y="12924440"/>
          <a:ext cx="4002911" cy="1905000"/>
        </a:xfrm>
        <a:prstGeom prst="rect">
          <a:avLst/>
        </a:prstGeom>
      </xdr:spPr>
    </xdr:pic>
    <xdr:clientData/>
  </xdr:twoCellAnchor>
  <xdr:twoCellAnchor editAs="oneCell">
    <xdr:from>
      <xdr:col>13</xdr:col>
      <xdr:colOff>0</xdr:colOff>
      <xdr:row>36</xdr:row>
      <xdr:rowOff>1</xdr:rowOff>
    </xdr:from>
    <xdr:to>
      <xdr:col>14</xdr:col>
      <xdr:colOff>1455354</xdr:colOff>
      <xdr:row>40</xdr:row>
      <xdr:rowOff>95259</xdr:rowOff>
    </xdr:to>
    <xdr:pic>
      <xdr:nvPicPr>
        <xdr:cNvPr id="19" name="Imagem 4">
          <a:extLst>
            <a:ext uri="{FF2B5EF4-FFF2-40B4-BE49-F238E27FC236}">
              <a16:creationId xmlns:a16="http://schemas.microsoft.com/office/drawing/2014/main" id="{3880E04D-BFEB-48C7-A9A9-B77A832332AB}"/>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9968405" y="15223579"/>
          <a:ext cx="2988879" cy="1009658"/>
        </a:xfrm>
        <a:prstGeom prst="rect">
          <a:avLst/>
        </a:prstGeom>
      </xdr:spPr>
    </xdr:pic>
    <xdr:clientData/>
  </xdr:twoCellAnchor>
  <xdr:twoCellAnchor editAs="oneCell">
    <xdr:from>
      <xdr:col>16</xdr:col>
      <xdr:colOff>1</xdr:colOff>
      <xdr:row>27</xdr:row>
      <xdr:rowOff>0</xdr:rowOff>
    </xdr:from>
    <xdr:to>
      <xdr:col>18</xdr:col>
      <xdr:colOff>233855</xdr:colOff>
      <xdr:row>32</xdr:row>
      <xdr:rowOff>86685</xdr:rowOff>
    </xdr:to>
    <xdr:pic>
      <xdr:nvPicPr>
        <xdr:cNvPr id="22" name="Imagem 12">
          <a:extLst>
            <a:ext uri="{FF2B5EF4-FFF2-40B4-BE49-F238E27FC236}">
              <a16:creationId xmlns:a16="http://schemas.microsoft.com/office/drawing/2014/main" id="{3CB8167D-7BA8-1C60-9B0A-2F4D72020C0F}"/>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14550260" y="13154353"/>
          <a:ext cx="3300904" cy="1229685"/>
        </a:xfrm>
        <a:prstGeom prst="rect">
          <a:avLst/>
        </a:prstGeom>
      </xdr:spPr>
    </xdr:pic>
    <xdr:clientData/>
  </xdr:twoCellAnchor>
  <xdr:twoCellAnchor editAs="oneCell">
    <xdr:from>
      <xdr:col>19</xdr:col>
      <xdr:colOff>49267</xdr:colOff>
      <xdr:row>27</xdr:row>
      <xdr:rowOff>180649</xdr:rowOff>
    </xdr:from>
    <xdr:to>
      <xdr:col>20</xdr:col>
      <xdr:colOff>1094061</xdr:colOff>
      <xdr:row>31</xdr:row>
      <xdr:rowOff>162225</xdr:rowOff>
    </xdr:to>
    <xdr:pic>
      <xdr:nvPicPr>
        <xdr:cNvPr id="26" name="Imagem 13">
          <a:extLst>
            <a:ext uri="{FF2B5EF4-FFF2-40B4-BE49-F238E27FC236}">
              <a16:creationId xmlns:a16="http://schemas.microsoft.com/office/drawing/2014/main" id="{73899AFA-6E58-83CB-D8CC-B4F1AD4F5F60}"/>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19181379" y="13335002"/>
          <a:ext cx="2578319" cy="895976"/>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2</xdr:col>
      <xdr:colOff>92177</xdr:colOff>
      <xdr:row>1</xdr:row>
      <xdr:rowOff>153629</xdr:rowOff>
    </xdr:from>
    <xdr:to>
      <xdr:col>2</xdr:col>
      <xdr:colOff>1038869</xdr:colOff>
      <xdr:row>3</xdr:row>
      <xdr:rowOff>341783</xdr:rowOff>
    </xdr:to>
    <xdr:pic>
      <xdr:nvPicPr>
        <xdr:cNvPr id="2" name="Imagem 1">
          <a:extLst>
            <a:ext uri="{FF2B5EF4-FFF2-40B4-BE49-F238E27FC236}">
              <a16:creationId xmlns:a16="http://schemas.microsoft.com/office/drawing/2014/main" id="{9E4ABC71-A319-4A24-BC06-A62067CE1ABF}"/>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492227" y="296504"/>
          <a:ext cx="946692" cy="988254"/>
        </a:xfrm>
        <a:prstGeom prst="rect">
          <a:avLst/>
        </a:prstGeom>
      </xdr:spPr>
    </xdr:pic>
    <xdr:clientData/>
  </xdr:twoCellAnchor>
  <xdr:oneCellAnchor>
    <xdr:from>
      <xdr:col>17</xdr:col>
      <xdr:colOff>1223950</xdr:colOff>
      <xdr:row>0</xdr:row>
      <xdr:rowOff>0</xdr:rowOff>
    </xdr:from>
    <xdr:ext cx="646896" cy="677573"/>
    <xdr:pic>
      <xdr:nvPicPr>
        <xdr:cNvPr id="6" name="Gráfico 5" descr="Início com preenchimento sólido">
          <a:hlinkClick xmlns:r="http://schemas.openxmlformats.org/officeDocument/2006/relationships" r:id="rId2"/>
          <a:extLst>
            <a:ext uri="{FF2B5EF4-FFF2-40B4-BE49-F238E27FC236}">
              <a16:creationId xmlns:a16="http://schemas.microsoft.com/office/drawing/2014/main" id="{397B038C-FC87-48B0-938F-B8B5F78DE4D5}"/>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200" y="0"/>
          <a:ext cx="646896" cy="677573"/>
        </a:xfrm>
        <a:prstGeom prst="rect">
          <a:avLst/>
        </a:prstGeom>
      </xdr:spPr>
    </xdr:pic>
    <xdr:clientData/>
  </xdr:oneCellAnchor>
  <xdr:twoCellAnchor>
    <xdr:from>
      <xdr:col>17</xdr:col>
      <xdr:colOff>1077424</xdr:colOff>
      <xdr:row>1</xdr:row>
      <xdr:rowOff>473774</xdr:rowOff>
    </xdr:from>
    <xdr:to>
      <xdr:col>18</xdr:col>
      <xdr:colOff>465103</xdr:colOff>
      <xdr:row>2</xdr:row>
      <xdr:rowOff>188024</xdr:rowOff>
    </xdr:to>
    <xdr:sp macro="" textlink="">
      <xdr:nvSpPr>
        <xdr:cNvPr id="7" name="TextBox 18">
          <a:extLst>
            <a:ext uri="{FF2B5EF4-FFF2-40B4-BE49-F238E27FC236}">
              <a16:creationId xmlns:a16="http://schemas.microsoft.com/office/drawing/2014/main" id="{21ECF7A1-0742-4267-9540-03D6B16CD93F}"/>
            </a:ext>
          </a:extLst>
        </xdr:cNvPr>
        <xdr:cNvSpPr txBox="1"/>
      </xdr:nvSpPr>
      <xdr:spPr>
        <a:xfrm>
          <a:off x="17174674"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331752</xdr:colOff>
      <xdr:row>1</xdr:row>
      <xdr:rowOff>487381</xdr:rowOff>
    </xdr:from>
    <xdr:to>
      <xdr:col>18</xdr:col>
      <xdr:colOff>1335960</xdr:colOff>
      <xdr:row>2</xdr:row>
      <xdr:rowOff>232443</xdr:rowOff>
    </xdr:to>
    <xdr:sp macro="" textlink="">
      <xdr:nvSpPr>
        <xdr:cNvPr id="8" name="TextBox 19">
          <a:extLst>
            <a:ext uri="{FF2B5EF4-FFF2-40B4-BE49-F238E27FC236}">
              <a16:creationId xmlns:a16="http://schemas.microsoft.com/office/drawing/2014/main" id="{1DC3A9F0-F1EC-4F94-B354-4934725B48EB}"/>
            </a:ext>
          </a:extLst>
        </xdr:cNvPr>
        <xdr:cNvSpPr txBox="1"/>
      </xdr:nvSpPr>
      <xdr:spPr>
        <a:xfrm>
          <a:off x="17962527"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Seguiente</a:t>
          </a:r>
        </a:p>
      </xdr:txBody>
    </xdr:sp>
    <xdr:clientData/>
  </xdr:twoCellAnchor>
  <xdr:twoCellAnchor>
    <xdr:from>
      <xdr:col>17</xdr:col>
      <xdr:colOff>307259</xdr:colOff>
      <xdr:row>1</xdr:row>
      <xdr:rowOff>476495</xdr:rowOff>
    </xdr:from>
    <xdr:to>
      <xdr:col>17</xdr:col>
      <xdr:colOff>1311467</xdr:colOff>
      <xdr:row>2</xdr:row>
      <xdr:rowOff>221557</xdr:rowOff>
    </xdr:to>
    <xdr:sp macro="" textlink="">
      <xdr:nvSpPr>
        <xdr:cNvPr id="9" name="TextBox 22">
          <a:extLst>
            <a:ext uri="{FF2B5EF4-FFF2-40B4-BE49-F238E27FC236}">
              <a16:creationId xmlns:a16="http://schemas.microsoft.com/office/drawing/2014/main" id="{8A28DD11-BCFD-4923-B32D-2231BEF19842}"/>
            </a:ext>
          </a:extLst>
        </xdr:cNvPr>
        <xdr:cNvSpPr txBox="1"/>
      </xdr:nvSpPr>
      <xdr:spPr>
        <a:xfrm>
          <a:off x="16404509"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730443</xdr:colOff>
      <xdr:row>0</xdr:row>
      <xdr:rowOff>101773</xdr:rowOff>
    </xdr:from>
    <xdr:to>
      <xdr:col>18</xdr:col>
      <xdr:colOff>1111443</xdr:colOff>
      <xdr:row>1</xdr:row>
      <xdr:rowOff>446563</xdr:rowOff>
    </xdr:to>
    <xdr:sp macro="" textlink="">
      <xdr:nvSpPr>
        <xdr:cNvPr id="14" name="Isosceles Triangle 23">
          <a:hlinkClick xmlns:r="http://schemas.openxmlformats.org/officeDocument/2006/relationships" r:id="rId5"/>
          <a:extLst>
            <a:ext uri="{FF2B5EF4-FFF2-40B4-BE49-F238E27FC236}">
              <a16:creationId xmlns:a16="http://schemas.microsoft.com/office/drawing/2014/main" id="{6DCC17DB-7062-4E1B-B3EF-9CFD80231E1E}"/>
            </a:ext>
          </a:extLst>
        </xdr:cNvPr>
        <xdr:cNvSpPr/>
      </xdr:nvSpPr>
      <xdr:spPr>
        <a:xfrm rot="5400000">
          <a:off x="18307885"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603278</xdr:colOff>
      <xdr:row>0</xdr:row>
      <xdr:rowOff>135420</xdr:rowOff>
    </xdr:from>
    <xdr:to>
      <xdr:col>17</xdr:col>
      <xdr:colOff>984278</xdr:colOff>
      <xdr:row>1</xdr:row>
      <xdr:rowOff>480210</xdr:rowOff>
    </xdr:to>
    <xdr:sp macro="" textlink="">
      <xdr:nvSpPr>
        <xdr:cNvPr id="13" name="Isosceles Triangle 25">
          <a:hlinkClick xmlns:r="http://schemas.openxmlformats.org/officeDocument/2006/relationships" r:id="rId6"/>
          <a:extLst>
            <a:ext uri="{FF2B5EF4-FFF2-40B4-BE49-F238E27FC236}">
              <a16:creationId xmlns:a16="http://schemas.microsoft.com/office/drawing/2014/main" id="{228B0D4D-6E8F-4C06-8287-9968F3BE35EA}"/>
            </a:ext>
          </a:extLst>
        </xdr:cNvPr>
        <xdr:cNvSpPr/>
      </xdr:nvSpPr>
      <xdr:spPr>
        <a:xfrm rot="16200000">
          <a:off x="16667935" y="186448"/>
          <a:ext cx="483056"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15363</xdr:colOff>
      <xdr:row>0</xdr:row>
      <xdr:rowOff>0</xdr:rowOff>
    </xdr:from>
    <xdr:to>
      <xdr:col>11</xdr:col>
      <xdr:colOff>385301</xdr:colOff>
      <xdr:row>1</xdr:row>
      <xdr:rowOff>154858</xdr:rowOff>
    </xdr:to>
    <xdr:sp macro="" textlink="">
      <xdr:nvSpPr>
        <xdr:cNvPr id="12" name="Retângulo 11">
          <a:hlinkClick xmlns:r="http://schemas.openxmlformats.org/officeDocument/2006/relationships" r:id="rId7"/>
          <a:extLst>
            <a:ext uri="{FF2B5EF4-FFF2-40B4-BE49-F238E27FC236}">
              <a16:creationId xmlns:a16="http://schemas.microsoft.com/office/drawing/2014/main" id="{B7A6A0CF-AD1A-4D2D-BAE0-FD043CD00D93}"/>
            </a:ext>
          </a:extLst>
        </xdr:cNvPr>
        <xdr:cNvSpPr/>
      </xdr:nvSpPr>
      <xdr:spPr>
        <a:xfrm>
          <a:off x="5377938" y="0"/>
          <a:ext cx="1903463" cy="297733"/>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174625</xdr:colOff>
      <xdr:row>1</xdr:row>
      <xdr:rowOff>476250</xdr:rowOff>
    </xdr:from>
    <xdr:to>
      <xdr:col>10</xdr:col>
      <xdr:colOff>1065674</xdr:colOff>
      <xdr:row>4</xdr:row>
      <xdr:rowOff>77606</xdr:rowOff>
    </xdr:to>
    <xdr:grpSp>
      <xdr:nvGrpSpPr>
        <xdr:cNvPr id="15" name="Agrupar 2">
          <a:hlinkClick xmlns:r="http://schemas.openxmlformats.org/officeDocument/2006/relationships" r:id="rId8"/>
          <a:extLst>
            <a:ext uri="{FF2B5EF4-FFF2-40B4-BE49-F238E27FC236}">
              <a16:creationId xmlns:a16="http://schemas.microsoft.com/office/drawing/2014/main" id="{2321CD1F-C51E-4E20-A3B1-8B83B82BB301}"/>
            </a:ext>
          </a:extLst>
        </xdr:cNvPr>
        <xdr:cNvGrpSpPr/>
      </xdr:nvGrpSpPr>
      <xdr:grpSpPr>
        <a:xfrm>
          <a:off x="5826125" y="619125"/>
          <a:ext cx="891049" cy="855481"/>
          <a:chOff x="9022773" y="21388"/>
          <a:chExt cx="1593272" cy="1762386"/>
        </a:xfrm>
        <a:effectLst>
          <a:outerShdw blurRad="63500" sx="102000" sy="102000" algn="ctr" rotWithShape="0">
            <a:prstClr val="black">
              <a:alpha val="40000"/>
            </a:prstClr>
          </a:outerShdw>
        </a:effectLst>
      </xdr:grpSpPr>
      <xdr:sp macro="" textlink="">
        <xdr:nvSpPr>
          <xdr:cNvPr id="16" name="Elipse 3">
            <a:extLst>
              <a:ext uri="{FF2B5EF4-FFF2-40B4-BE49-F238E27FC236}">
                <a16:creationId xmlns:a16="http://schemas.microsoft.com/office/drawing/2014/main" id="{207963AD-CF3A-AE5F-B021-B2D0112779F1}"/>
              </a:ext>
            </a:extLst>
          </xdr:cNvPr>
          <xdr:cNvSpPr/>
        </xdr:nvSpPr>
        <xdr:spPr>
          <a:xfrm>
            <a:off x="9022773" y="21388"/>
            <a:ext cx="1593272" cy="176238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7" name="Imagem 4">
            <a:extLst>
              <a:ext uri="{FF2B5EF4-FFF2-40B4-BE49-F238E27FC236}">
                <a16:creationId xmlns:a16="http://schemas.microsoft.com/office/drawing/2014/main" id="{DB4F388F-C3A6-4B12-4B20-40ADB1422B72}"/>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9142685" y="155864"/>
            <a:ext cx="1364857" cy="1569519"/>
          </a:xfrm>
          <a:prstGeom prst="rect">
            <a:avLst/>
          </a:prstGeom>
          <a:ln>
            <a:noFill/>
          </a:ln>
        </xdr:spPr>
      </xdr:pic>
    </xdr:grpSp>
    <xdr:clientData/>
  </xdr:twoCellAnchor>
  <xdr:twoCellAnchor editAs="oneCell">
    <xdr:from>
      <xdr:col>10</xdr:col>
      <xdr:colOff>0</xdr:colOff>
      <xdr:row>26</xdr:row>
      <xdr:rowOff>0</xdr:rowOff>
    </xdr:from>
    <xdr:to>
      <xdr:col>12</xdr:col>
      <xdr:colOff>168165</xdr:colOff>
      <xdr:row>31</xdr:row>
      <xdr:rowOff>31039</xdr:rowOff>
    </xdr:to>
    <xdr:pic>
      <xdr:nvPicPr>
        <xdr:cNvPr id="4" name="Imagem 2">
          <a:extLst>
            <a:ext uri="{FF2B5EF4-FFF2-40B4-BE49-F238E27FC236}">
              <a16:creationId xmlns:a16="http://schemas.microsoft.com/office/drawing/2014/main" id="{D34F0F2D-248F-D9B7-C45F-FB3BA3D65F71}"/>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386552" y="12924440"/>
          <a:ext cx="3235215" cy="1174039"/>
        </a:xfrm>
        <a:prstGeom prst="rect">
          <a:avLst/>
        </a:prstGeom>
      </xdr:spPr>
    </xdr:pic>
    <xdr:clientData/>
  </xdr:twoCellAnchor>
  <xdr:twoCellAnchor editAs="oneCell">
    <xdr:from>
      <xdr:col>13</xdr:col>
      <xdr:colOff>0</xdr:colOff>
      <xdr:row>26</xdr:row>
      <xdr:rowOff>0</xdr:rowOff>
    </xdr:from>
    <xdr:to>
      <xdr:col>14</xdr:col>
      <xdr:colOff>1123406</xdr:colOff>
      <xdr:row>32</xdr:row>
      <xdr:rowOff>73572</xdr:rowOff>
    </xdr:to>
    <xdr:pic>
      <xdr:nvPicPr>
        <xdr:cNvPr id="10" name="Imagem 3">
          <a:extLst>
            <a:ext uri="{FF2B5EF4-FFF2-40B4-BE49-F238E27FC236}">
              <a16:creationId xmlns:a16="http://schemas.microsoft.com/office/drawing/2014/main" id="{73098C5E-15E4-F292-F6F6-E672798916CE}"/>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10450286" y="12854214"/>
          <a:ext cx="2729049" cy="1434287"/>
        </a:xfrm>
        <a:prstGeom prst="rect">
          <a:avLst/>
        </a:prstGeom>
      </xdr:spPr>
    </xdr:pic>
    <xdr:clientData/>
  </xdr:twoCellAnchor>
  <xdr:twoCellAnchor editAs="oneCell">
    <xdr:from>
      <xdr:col>16</xdr:col>
      <xdr:colOff>1</xdr:colOff>
      <xdr:row>26</xdr:row>
      <xdr:rowOff>0</xdr:rowOff>
    </xdr:from>
    <xdr:to>
      <xdr:col>17</xdr:col>
      <xdr:colOff>1011950</xdr:colOff>
      <xdr:row>34</xdr:row>
      <xdr:rowOff>54407</xdr:rowOff>
    </xdr:to>
    <xdr:pic>
      <xdr:nvPicPr>
        <xdr:cNvPr id="18" name="Imagem 4">
          <a:extLst>
            <a:ext uri="{FF2B5EF4-FFF2-40B4-BE49-F238E27FC236}">
              <a16:creationId xmlns:a16="http://schemas.microsoft.com/office/drawing/2014/main" id="{BFE06ED8-C015-8BBE-301A-D7EF2F07F870}"/>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14550260" y="12924440"/>
          <a:ext cx="2545474" cy="1883207"/>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2</xdr:col>
      <xdr:colOff>92177</xdr:colOff>
      <xdr:row>1</xdr:row>
      <xdr:rowOff>153629</xdr:rowOff>
    </xdr:from>
    <xdr:to>
      <xdr:col>2</xdr:col>
      <xdr:colOff>1038869</xdr:colOff>
      <xdr:row>3</xdr:row>
      <xdr:rowOff>341783</xdr:rowOff>
    </xdr:to>
    <xdr:pic>
      <xdr:nvPicPr>
        <xdr:cNvPr id="2" name="Imagem 1">
          <a:extLst>
            <a:ext uri="{FF2B5EF4-FFF2-40B4-BE49-F238E27FC236}">
              <a16:creationId xmlns:a16="http://schemas.microsoft.com/office/drawing/2014/main" id="{750C49B1-5605-414D-81E4-55A49D021E25}"/>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492227" y="296504"/>
          <a:ext cx="946692" cy="988254"/>
        </a:xfrm>
        <a:prstGeom prst="rect">
          <a:avLst/>
        </a:prstGeom>
      </xdr:spPr>
    </xdr:pic>
    <xdr:clientData/>
  </xdr:twoCellAnchor>
  <xdr:oneCellAnchor>
    <xdr:from>
      <xdr:col>17</xdr:col>
      <xdr:colOff>1223950</xdr:colOff>
      <xdr:row>0</xdr:row>
      <xdr:rowOff>0</xdr:rowOff>
    </xdr:from>
    <xdr:ext cx="646896" cy="677573"/>
    <xdr:pic>
      <xdr:nvPicPr>
        <xdr:cNvPr id="6" name="Gráfico 5" descr="Início com preenchimento sólido">
          <a:hlinkClick xmlns:r="http://schemas.openxmlformats.org/officeDocument/2006/relationships" r:id="rId2"/>
          <a:extLst>
            <a:ext uri="{FF2B5EF4-FFF2-40B4-BE49-F238E27FC236}">
              <a16:creationId xmlns:a16="http://schemas.microsoft.com/office/drawing/2014/main" id="{3103AAFE-1B66-4075-885D-324FD43E0712}"/>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200" y="0"/>
          <a:ext cx="646896" cy="677573"/>
        </a:xfrm>
        <a:prstGeom prst="rect">
          <a:avLst/>
        </a:prstGeom>
      </xdr:spPr>
    </xdr:pic>
    <xdr:clientData/>
  </xdr:oneCellAnchor>
  <xdr:twoCellAnchor>
    <xdr:from>
      <xdr:col>17</xdr:col>
      <xdr:colOff>1077424</xdr:colOff>
      <xdr:row>1</xdr:row>
      <xdr:rowOff>473774</xdr:rowOff>
    </xdr:from>
    <xdr:to>
      <xdr:col>18</xdr:col>
      <xdr:colOff>465103</xdr:colOff>
      <xdr:row>2</xdr:row>
      <xdr:rowOff>188024</xdr:rowOff>
    </xdr:to>
    <xdr:sp macro="" textlink="">
      <xdr:nvSpPr>
        <xdr:cNvPr id="7" name="TextBox 18">
          <a:extLst>
            <a:ext uri="{FF2B5EF4-FFF2-40B4-BE49-F238E27FC236}">
              <a16:creationId xmlns:a16="http://schemas.microsoft.com/office/drawing/2014/main" id="{2A546046-BB3B-47A1-BD81-A77992E982C9}"/>
            </a:ext>
          </a:extLst>
        </xdr:cNvPr>
        <xdr:cNvSpPr txBox="1"/>
      </xdr:nvSpPr>
      <xdr:spPr>
        <a:xfrm>
          <a:off x="17174674"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331752</xdr:colOff>
      <xdr:row>1</xdr:row>
      <xdr:rowOff>487381</xdr:rowOff>
    </xdr:from>
    <xdr:to>
      <xdr:col>18</xdr:col>
      <xdr:colOff>1335960</xdr:colOff>
      <xdr:row>2</xdr:row>
      <xdr:rowOff>232443</xdr:rowOff>
    </xdr:to>
    <xdr:sp macro="" textlink="">
      <xdr:nvSpPr>
        <xdr:cNvPr id="8" name="TextBox 19">
          <a:extLst>
            <a:ext uri="{FF2B5EF4-FFF2-40B4-BE49-F238E27FC236}">
              <a16:creationId xmlns:a16="http://schemas.microsoft.com/office/drawing/2014/main" id="{86DB9038-92F1-4283-B6F9-3033D92245D4}"/>
            </a:ext>
          </a:extLst>
        </xdr:cNvPr>
        <xdr:cNvSpPr txBox="1"/>
      </xdr:nvSpPr>
      <xdr:spPr>
        <a:xfrm>
          <a:off x="17962527"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Seguiente</a:t>
          </a:r>
        </a:p>
      </xdr:txBody>
    </xdr:sp>
    <xdr:clientData/>
  </xdr:twoCellAnchor>
  <xdr:twoCellAnchor>
    <xdr:from>
      <xdr:col>17</xdr:col>
      <xdr:colOff>307259</xdr:colOff>
      <xdr:row>1</xdr:row>
      <xdr:rowOff>476495</xdr:rowOff>
    </xdr:from>
    <xdr:to>
      <xdr:col>17</xdr:col>
      <xdr:colOff>1311467</xdr:colOff>
      <xdr:row>2</xdr:row>
      <xdr:rowOff>221557</xdr:rowOff>
    </xdr:to>
    <xdr:sp macro="" textlink="">
      <xdr:nvSpPr>
        <xdr:cNvPr id="9" name="TextBox 22">
          <a:extLst>
            <a:ext uri="{FF2B5EF4-FFF2-40B4-BE49-F238E27FC236}">
              <a16:creationId xmlns:a16="http://schemas.microsoft.com/office/drawing/2014/main" id="{74A2B5EA-CB70-44C8-9447-8957A535F5F1}"/>
            </a:ext>
          </a:extLst>
        </xdr:cNvPr>
        <xdr:cNvSpPr txBox="1"/>
      </xdr:nvSpPr>
      <xdr:spPr>
        <a:xfrm>
          <a:off x="16404509"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730443</xdr:colOff>
      <xdr:row>0</xdr:row>
      <xdr:rowOff>101773</xdr:rowOff>
    </xdr:from>
    <xdr:to>
      <xdr:col>18</xdr:col>
      <xdr:colOff>1111443</xdr:colOff>
      <xdr:row>1</xdr:row>
      <xdr:rowOff>446563</xdr:rowOff>
    </xdr:to>
    <xdr:sp macro="" textlink="">
      <xdr:nvSpPr>
        <xdr:cNvPr id="14" name="Isosceles Triangle 23">
          <a:hlinkClick xmlns:r="http://schemas.openxmlformats.org/officeDocument/2006/relationships" r:id="rId5"/>
          <a:extLst>
            <a:ext uri="{FF2B5EF4-FFF2-40B4-BE49-F238E27FC236}">
              <a16:creationId xmlns:a16="http://schemas.microsoft.com/office/drawing/2014/main" id="{912798D8-20C3-4395-886E-7D3FB407B122}"/>
            </a:ext>
          </a:extLst>
        </xdr:cNvPr>
        <xdr:cNvSpPr/>
      </xdr:nvSpPr>
      <xdr:spPr>
        <a:xfrm rot="5400000">
          <a:off x="18307885"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603278</xdr:colOff>
      <xdr:row>0</xdr:row>
      <xdr:rowOff>135420</xdr:rowOff>
    </xdr:from>
    <xdr:to>
      <xdr:col>17</xdr:col>
      <xdr:colOff>984278</xdr:colOff>
      <xdr:row>1</xdr:row>
      <xdr:rowOff>480210</xdr:rowOff>
    </xdr:to>
    <xdr:sp macro="" textlink="">
      <xdr:nvSpPr>
        <xdr:cNvPr id="13" name="Isosceles Triangle 25">
          <a:hlinkClick xmlns:r="http://schemas.openxmlformats.org/officeDocument/2006/relationships" r:id="rId6"/>
          <a:extLst>
            <a:ext uri="{FF2B5EF4-FFF2-40B4-BE49-F238E27FC236}">
              <a16:creationId xmlns:a16="http://schemas.microsoft.com/office/drawing/2014/main" id="{AED22C5C-A459-4A75-B5BC-5D5CCE687B46}"/>
            </a:ext>
          </a:extLst>
        </xdr:cNvPr>
        <xdr:cNvSpPr/>
      </xdr:nvSpPr>
      <xdr:spPr>
        <a:xfrm rot="16200000">
          <a:off x="16647195"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15363</xdr:colOff>
      <xdr:row>0</xdr:row>
      <xdr:rowOff>0</xdr:rowOff>
    </xdr:from>
    <xdr:to>
      <xdr:col>11</xdr:col>
      <xdr:colOff>385301</xdr:colOff>
      <xdr:row>1</xdr:row>
      <xdr:rowOff>154858</xdr:rowOff>
    </xdr:to>
    <xdr:sp macro="" textlink="">
      <xdr:nvSpPr>
        <xdr:cNvPr id="12" name="Retângulo 11">
          <a:hlinkClick xmlns:r="http://schemas.openxmlformats.org/officeDocument/2006/relationships" r:id="rId7"/>
          <a:extLst>
            <a:ext uri="{FF2B5EF4-FFF2-40B4-BE49-F238E27FC236}">
              <a16:creationId xmlns:a16="http://schemas.microsoft.com/office/drawing/2014/main" id="{1EA293CB-9ED0-4024-8B05-05D4DE7C864A}"/>
            </a:ext>
          </a:extLst>
        </xdr:cNvPr>
        <xdr:cNvSpPr/>
      </xdr:nvSpPr>
      <xdr:spPr>
        <a:xfrm>
          <a:off x="5377938" y="0"/>
          <a:ext cx="1903463" cy="297733"/>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222250</xdr:colOff>
      <xdr:row>1</xdr:row>
      <xdr:rowOff>444500</xdr:rowOff>
    </xdr:from>
    <xdr:to>
      <xdr:col>10</xdr:col>
      <xdr:colOff>1113299</xdr:colOff>
      <xdr:row>4</xdr:row>
      <xdr:rowOff>45856</xdr:rowOff>
    </xdr:to>
    <xdr:grpSp>
      <xdr:nvGrpSpPr>
        <xdr:cNvPr id="15" name="Agrupar 2">
          <a:hlinkClick xmlns:r="http://schemas.openxmlformats.org/officeDocument/2006/relationships" r:id="rId8"/>
          <a:extLst>
            <a:ext uri="{FF2B5EF4-FFF2-40B4-BE49-F238E27FC236}">
              <a16:creationId xmlns:a16="http://schemas.microsoft.com/office/drawing/2014/main" id="{A9C73A1D-580C-4EEE-A18F-C75307CBB96C}"/>
            </a:ext>
          </a:extLst>
        </xdr:cNvPr>
        <xdr:cNvGrpSpPr/>
      </xdr:nvGrpSpPr>
      <xdr:grpSpPr>
        <a:xfrm>
          <a:off x="5855607" y="580571"/>
          <a:ext cx="891049" cy="844142"/>
          <a:chOff x="9022773" y="21388"/>
          <a:chExt cx="1593272" cy="1762386"/>
        </a:xfrm>
        <a:effectLst>
          <a:outerShdw blurRad="63500" sx="102000" sy="102000" algn="ctr" rotWithShape="0">
            <a:prstClr val="black">
              <a:alpha val="40000"/>
            </a:prstClr>
          </a:outerShdw>
        </a:effectLst>
      </xdr:grpSpPr>
      <xdr:sp macro="" textlink="">
        <xdr:nvSpPr>
          <xdr:cNvPr id="16" name="Elipse 3">
            <a:extLst>
              <a:ext uri="{FF2B5EF4-FFF2-40B4-BE49-F238E27FC236}">
                <a16:creationId xmlns:a16="http://schemas.microsoft.com/office/drawing/2014/main" id="{628C8230-4525-E997-A3EF-843BC3C86889}"/>
              </a:ext>
            </a:extLst>
          </xdr:cNvPr>
          <xdr:cNvSpPr/>
        </xdr:nvSpPr>
        <xdr:spPr>
          <a:xfrm>
            <a:off x="9022773" y="21388"/>
            <a:ext cx="1593272" cy="176238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7" name="Imagem 4">
            <a:extLst>
              <a:ext uri="{FF2B5EF4-FFF2-40B4-BE49-F238E27FC236}">
                <a16:creationId xmlns:a16="http://schemas.microsoft.com/office/drawing/2014/main" id="{D599DD9A-600E-FC6E-58F4-EC1273DF7F19}"/>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9142685" y="155864"/>
            <a:ext cx="1364857" cy="1569519"/>
          </a:xfrm>
          <a:prstGeom prst="rect">
            <a:avLst/>
          </a:prstGeom>
          <a:ln>
            <a:noFill/>
          </a:ln>
        </xdr:spPr>
      </xdr:pic>
    </xdr:grpSp>
    <xdr:clientData/>
  </xdr:twoCellAnchor>
  <xdr:twoCellAnchor editAs="oneCell">
    <xdr:from>
      <xdr:col>10</xdr:col>
      <xdr:colOff>0</xdr:colOff>
      <xdr:row>27</xdr:row>
      <xdr:rowOff>1</xdr:rowOff>
    </xdr:from>
    <xdr:to>
      <xdr:col>12</xdr:col>
      <xdr:colOff>258783</xdr:colOff>
      <xdr:row>33</xdr:row>
      <xdr:rowOff>7227</xdr:rowOff>
    </xdr:to>
    <xdr:pic>
      <xdr:nvPicPr>
        <xdr:cNvPr id="4" name="Imagem 2">
          <a:extLst>
            <a:ext uri="{FF2B5EF4-FFF2-40B4-BE49-F238E27FC236}">
              <a16:creationId xmlns:a16="http://schemas.microsoft.com/office/drawing/2014/main" id="{2A521323-B99D-552B-DF0B-725629C125B3}"/>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386552" y="13137932"/>
          <a:ext cx="3325833" cy="1264526"/>
        </a:xfrm>
        <a:prstGeom prst="rect">
          <a:avLst/>
        </a:prstGeom>
      </xdr:spPr>
    </xdr:pic>
    <xdr:clientData/>
  </xdr:twoCellAnchor>
  <xdr:twoCellAnchor editAs="oneCell">
    <xdr:from>
      <xdr:col>16</xdr:col>
      <xdr:colOff>1</xdr:colOff>
      <xdr:row>26</xdr:row>
      <xdr:rowOff>0</xdr:rowOff>
    </xdr:from>
    <xdr:to>
      <xdr:col>17</xdr:col>
      <xdr:colOff>1488199</xdr:colOff>
      <xdr:row>34</xdr:row>
      <xdr:rowOff>18241</xdr:rowOff>
    </xdr:to>
    <xdr:pic>
      <xdr:nvPicPr>
        <xdr:cNvPr id="20" name="Imagem 3">
          <a:extLst>
            <a:ext uri="{FF2B5EF4-FFF2-40B4-BE49-F238E27FC236}">
              <a16:creationId xmlns:a16="http://schemas.microsoft.com/office/drawing/2014/main" id="{1BD6E88F-59ED-C22C-9B54-83712743FB5B}"/>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14550260" y="12924440"/>
          <a:ext cx="3021723" cy="169464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2</xdr:col>
      <xdr:colOff>92177</xdr:colOff>
      <xdr:row>1</xdr:row>
      <xdr:rowOff>153629</xdr:rowOff>
    </xdr:from>
    <xdr:to>
      <xdr:col>2</xdr:col>
      <xdr:colOff>1038869</xdr:colOff>
      <xdr:row>3</xdr:row>
      <xdr:rowOff>341783</xdr:rowOff>
    </xdr:to>
    <xdr:pic>
      <xdr:nvPicPr>
        <xdr:cNvPr id="2" name="Imagem 1">
          <a:extLst>
            <a:ext uri="{FF2B5EF4-FFF2-40B4-BE49-F238E27FC236}">
              <a16:creationId xmlns:a16="http://schemas.microsoft.com/office/drawing/2014/main" id="{935CA858-96FB-43D1-BB5D-B86DFACBB4C5}"/>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492227" y="296504"/>
          <a:ext cx="946692" cy="988254"/>
        </a:xfrm>
        <a:prstGeom prst="rect">
          <a:avLst/>
        </a:prstGeom>
      </xdr:spPr>
    </xdr:pic>
    <xdr:clientData/>
  </xdr:twoCellAnchor>
  <xdr:oneCellAnchor>
    <xdr:from>
      <xdr:col>17</xdr:col>
      <xdr:colOff>1223950</xdr:colOff>
      <xdr:row>0</xdr:row>
      <xdr:rowOff>0</xdr:rowOff>
    </xdr:from>
    <xdr:ext cx="646896" cy="677573"/>
    <xdr:pic>
      <xdr:nvPicPr>
        <xdr:cNvPr id="6" name="Gráfico 5" descr="Início com preenchimento sólido">
          <a:hlinkClick xmlns:r="http://schemas.openxmlformats.org/officeDocument/2006/relationships" r:id="rId2"/>
          <a:extLst>
            <a:ext uri="{FF2B5EF4-FFF2-40B4-BE49-F238E27FC236}">
              <a16:creationId xmlns:a16="http://schemas.microsoft.com/office/drawing/2014/main" id="{40B742E4-AE1C-47CC-8020-24ACA3027D06}"/>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200" y="0"/>
          <a:ext cx="646896" cy="677573"/>
        </a:xfrm>
        <a:prstGeom prst="rect">
          <a:avLst/>
        </a:prstGeom>
      </xdr:spPr>
    </xdr:pic>
    <xdr:clientData/>
  </xdr:oneCellAnchor>
  <xdr:twoCellAnchor>
    <xdr:from>
      <xdr:col>17</xdr:col>
      <xdr:colOff>1077424</xdr:colOff>
      <xdr:row>1</xdr:row>
      <xdr:rowOff>473774</xdr:rowOff>
    </xdr:from>
    <xdr:to>
      <xdr:col>18</xdr:col>
      <xdr:colOff>465103</xdr:colOff>
      <xdr:row>2</xdr:row>
      <xdr:rowOff>188024</xdr:rowOff>
    </xdr:to>
    <xdr:sp macro="" textlink="">
      <xdr:nvSpPr>
        <xdr:cNvPr id="7" name="TextBox 18">
          <a:extLst>
            <a:ext uri="{FF2B5EF4-FFF2-40B4-BE49-F238E27FC236}">
              <a16:creationId xmlns:a16="http://schemas.microsoft.com/office/drawing/2014/main" id="{9992DC59-2E83-427D-92AE-62F77342E776}"/>
            </a:ext>
          </a:extLst>
        </xdr:cNvPr>
        <xdr:cNvSpPr txBox="1"/>
      </xdr:nvSpPr>
      <xdr:spPr>
        <a:xfrm>
          <a:off x="17174674"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331752</xdr:colOff>
      <xdr:row>1</xdr:row>
      <xdr:rowOff>487381</xdr:rowOff>
    </xdr:from>
    <xdr:to>
      <xdr:col>18</xdr:col>
      <xdr:colOff>1335960</xdr:colOff>
      <xdr:row>2</xdr:row>
      <xdr:rowOff>232443</xdr:rowOff>
    </xdr:to>
    <xdr:sp macro="" textlink="">
      <xdr:nvSpPr>
        <xdr:cNvPr id="8" name="TextBox 19">
          <a:extLst>
            <a:ext uri="{FF2B5EF4-FFF2-40B4-BE49-F238E27FC236}">
              <a16:creationId xmlns:a16="http://schemas.microsoft.com/office/drawing/2014/main" id="{6855A77B-9B6C-47E2-B5F0-AE68BBEC75D8}"/>
            </a:ext>
          </a:extLst>
        </xdr:cNvPr>
        <xdr:cNvSpPr txBox="1"/>
      </xdr:nvSpPr>
      <xdr:spPr>
        <a:xfrm>
          <a:off x="17962527"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Seguiente</a:t>
          </a:r>
        </a:p>
      </xdr:txBody>
    </xdr:sp>
    <xdr:clientData/>
  </xdr:twoCellAnchor>
  <xdr:twoCellAnchor>
    <xdr:from>
      <xdr:col>17</xdr:col>
      <xdr:colOff>307259</xdr:colOff>
      <xdr:row>1</xdr:row>
      <xdr:rowOff>476495</xdr:rowOff>
    </xdr:from>
    <xdr:to>
      <xdr:col>17</xdr:col>
      <xdr:colOff>1311467</xdr:colOff>
      <xdr:row>2</xdr:row>
      <xdr:rowOff>221557</xdr:rowOff>
    </xdr:to>
    <xdr:sp macro="" textlink="">
      <xdr:nvSpPr>
        <xdr:cNvPr id="9" name="TextBox 22">
          <a:extLst>
            <a:ext uri="{FF2B5EF4-FFF2-40B4-BE49-F238E27FC236}">
              <a16:creationId xmlns:a16="http://schemas.microsoft.com/office/drawing/2014/main" id="{A57CA481-FC72-41C3-9B65-88AA41DD8DA7}"/>
            </a:ext>
          </a:extLst>
        </xdr:cNvPr>
        <xdr:cNvSpPr txBox="1"/>
      </xdr:nvSpPr>
      <xdr:spPr>
        <a:xfrm>
          <a:off x="16404509"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730443</xdr:colOff>
      <xdr:row>0</xdr:row>
      <xdr:rowOff>101773</xdr:rowOff>
    </xdr:from>
    <xdr:to>
      <xdr:col>18</xdr:col>
      <xdr:colOff>1111443</xdr:colOff>
      <xdr:row>1</xdr:row>
      <xdr:rowOff>446563</xdr:rowOff>
    </xdr:to>
    <xdr:sp macro="" textlink="">
      <xdr:nvSpPr>
        <xdr:cNvPr id="14" name="Isosceles Triangle 23">
          <a:hlinkClick xmlns:r="http://schemas.openxmlformats.org/officeDocument/2006/relationships" r:id="rId5"/>
          <a:extLst>
            <a:ext uri="{FF2B5EF4-FFF2-40B4-BE49-F238E27FC236}">
              <a16:creationId xmlns:a16="http://schemas.microsoft.com/office/drawing/2014/main" id="{B22C2112-5334-407C-9760-DAD04F559906}"/>
            </a:ext>
          </a:extLst>
        </xdr:cNvPr>
        <xdr:cNvSpPr/>
      </xdr:nvSpPr>
      <xdr:spPr>
        <a:xfrm rot="5400000">
          <a:off x="18307885"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603278</xdr:colOff>
      <xdr:row>0</xdr:row>
      <xdr:rowOff>135420</xdr:rowOff>
    </xdr:from>
    <xdr:to>
      <xdr:col>17</xdr:col>
      <xdr:colOff>984278</xdr:colOff>
      <xdr:row>1</xdr:row>
      <xdr:rowOff>480210</xdr:rowOff>
    </xdr:to>
    <xdr:sp macro="" textlink="">
      <xdr:nvSpPr>
        <xdr:cNvPr id="13" name="Isosceles Triangle 25">
          <a:hlinkClick xmlns:r="http://schemas.openxmlformats.org/officeDocument/2006/relationships" r:id="rId6"/>
          <a:extLst>
            <a:ext uri="{FF2B5EF4-FFF2-40B4-BE49-F238E27FC236}">
              <a16:creationId xmlns:a16="http://schemas.microsoft.com/office/drawing/2014/main" id="{45268576-2C5C-4AC7-937D-52FE9A649268}"/>
            </a:ext>
          </a:extLst>
        </xdr:cNvPr>
        <xdr:cNvSpPr/>
      </xdr:nvSpPr>
      <xdr:spPr>
        <a:xfrm rot="16200000">
          <a:off x="16647195"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15363</xdr:colOff>
      <xdr:row>0</xdr:row>
      <xdr:rowOff>0</xdr:rowOff>
    </xdr:from>
    <xdr:to>
      <xdr:col>11</xdr:col>
      <xdr:colOff>385301</xdr:colOff>
      <xdr:row>1</xdr:row>
      <xdr:rowOff>154858</xdr:rowOff>
    </xdr:to>
    <xdr:sp macro="" textlink="">
      <xdr:nvSpPr>
        <xdr:cNvPr id="12" name="Retângulo 11">
          <a:hlinkClick xmlns:r="http://schemas.openxmlformats.org/officeDocument/2006/relationships" r:id="rId7"/>
          <a:extLst>
            <a:ext uri="{FF2B5EF4-FFF2-40B4-BE49-F238E27FC236}">
              <a16:creationId xmlns:a16="http://schemas.microsoft.com/office/drawing/2014/main" id="{3447D6FF-3F43-46C8-9E33-23B2BC634474}"/>
            </a:ext>
          </a:extLst>
        </xdr:cNvPr>
        <xdr:cNvSpPr/>
      </xdr:nvSpPr>
      <xdr:spPr>
        <a:xfrm>
          <a:off x="5377938" y="0"/>
          <a:ext cx="1903463" cy="297733"/>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254000</xdr:colOff>
      <xdr:row>1</xdr:row>
      <xdr:rowOff>476250</xdr:rowOff>
    </xdr:from>
    <xdr:to>
      <xdr:col>10</xdr:col>
      <xdr:colOff>1145049</xdr:colOff>
      <xdr:row>4</xdr:row>
      <xdr:rowOff>77606</xdr:rowOff>
    </xdr:to>
    <xdr:grpSp>
      <xdr:nvGrpSpPr>
        <xdr:cNvPr id="15" name="Agrupar 2">
          <a:hlinkClick xmlns:r="http://schemas.openxmlformats.org/officeDocument/2006/relationships" r:id="rId8"/>
          <a:extLst>
            <a:ext uri="{FF2B5EF4-FFF2-40B4-BE49-F238E27FC236}">
              <a16:creationId xmlns:a16="http://schemas.microsoft.com/office/drawing/2014/main" id="{17A7D4F6-912E-4A3D-A10A-994E59B183B5}"/>
            </a:ext>
          </a:extLst>
        </xdr:cNvPr>
        <xdr:cNvGrpSpPr/>
      </xdr:nvGrpSpPr>
      <xdr:grpSpPr>
        <a:xfrm>
          <a:off x="5887357" y="612321"/>
          <a:ext cx="891049" cy="844142"/>
          <a:chOff x="9022773" y="21388"/>
          <a:chExt cx="1593272" cy="1762386"/>
        </a:xfrm>
        <a:effectLst>
          <a:outerShdw blurRad="63500" sx="102000" sy="102000" algn="ctr" rotWithShape="0">
            <a:prstClr val="black">
              <a:alpha val="40000"/>
            </a:prstClr>
          </a:outerShdw>
        </a:effectLst>
      </xdr:grpSpPr>
      <xdr:sp macro="" textlink="">
        <xdr:nvSpPr>
          <xdr:cNvPr id="16" name="Elipse 3">
            <a:extLst>
              <a:ext uri="{FF2B5EF4-FFF2-40B4-BE49-F238E27FC236}">
                <a16:creationId xmlns:a16="http://schemas.microsoft.com/office/drawing/2014/main" id="{2E11C54E-F43D-5646-543C-DE7F94E21989}"/>
              </a:ext>
            </a:extLst>
          </xdr:cNvPr>
          <xdr:cNvSpPr/>
        </xdr:nvSpPr>
        <xdr:spPr>
          <a:xfrm>
            <a:off x="9022773" y="21388"/>
            <a:ext cx="1593272" cy="176238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7" name="Imagem 4">
            <a:extLst>
              <a:ext uri="{FF2B5EF4-FFF2-40B4-BE49-F238E27FC236}">
                <a16:creationId xmlns:a16="http://schemas.microsoft.com/office/drawing/2014/main" id="{687FF40D-A8E4-93F4-BADE-741C9B1005D4}"/>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9142685" y="155864"/>
            <a:ext cx="1364857" cy="1569519"/>
          </a:xfrm>
          <a:prstGeom prst="rect">
            <a:avLst/>
          </a:prstGeom>
          <a:ln>
            <a:noFill/>
          </a:ln>
        </xdr:spPr>
      </xdr:pic>
    </xdr:grpSp>
    <xdr:clientData/>
  </xdr:twoCellAnchor>
  <xdr:twoCellAnchor editAs="oneCell">
    <xdr:from>
      <xdr:col>10</xdr:col>
      <xdr:colOff>40824</xdr:colOff>
      <xdr:row>26</xdr:row>
      <xdr:rowOff>40824</xdr:rowOff>
    </xdr:from>
    <xdr:to>
      <xdr:col>11</xdr:col>
      <xdr:colOff>1346201</xdr:colOff>
      <xdr:row>32</xdr:row>
      <xdr:rowOff>46434</xdr:rowOff>
    </xdr:to>
    <xdr:pic>
      <xdr:nvPicPr>
        <xdr:cNvPr id="24" name="Imagem 2">
          <a:extLst>
            <a:ext uri="{FF2B5EF4-FFF2-40B4-BE49-F238E27FC236}">
              <a16:creationId xmlns:a16="http://schemas.microsoft.com/office/drawing/2014/main" id="{6BD6EDB8-B0DA-0ED6-FA61-5684F7532FBA}"/>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402038" y="12981217"/>
          <a:ext cx="2911927" cy="1262910"/>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2</xdr:col>
      <xdr:colOff>168992</xdr:colOff>
      <xdr:row>1</xdr:row>
      <xdr:rowOff>76814</xdr:rowOff>
    </xdr:from>
    <xdr:to>
      <xdr:col>2</xdr:col>
      <xdr:colOff>1115684</xdr:colOff>
      <xdr:row>3</xdr:row>
      <xdr:rowOff>264968</xdr:rowOff>
    </xdr:to>
    <xdr:pic>
      <xdr:nvPicPr>
        <xdr:cNvPr id="2" name="Imagem 1">
          <a:extLst>
            <a:ext uri="{FF2B5EF4-FFF2-40B4-BE49-F238E27FC236}">
              <a16:creationId xmlns:a16="http://schemas.microsoft.com/office/drawing/2014/main" id="{6F42653D-C092-401D-8F53-708FF39C3907}"/>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8427" y="215080"/>
          <a:ext cx="946692" cy="987025"/>
        </a:xfrm>
        <a:prstGeom prst="rect">
          <a:avLst/>
        </a:prstGeom>
      </xdr:spPr>
    </xdr:pic>
    <xdr:clientData/>
  </xdr:twoCellAnchor>
  <xdr:twoCellAnchor>
    <xdr:from>
      <xdr:col>10</xdr:col>
      <xdr:colOff>168993</xdr:colOff>
      <xdr:row>1</xdr:row>
      <xdr:rowOff>399435</xdr:rowOff>
    </xdr:from>
    <xdr:to>
      <xdr:col>10</xdr:col>
      <xdr:colOff>1152218</xdr:colOff>
      <xdr:row>4</xdr:row>
      <xdr:rowOff>46368</xdr:rowOff>
    </xdr:to>
    <xdr:grpSp>
      <xdr:nvGrpSpPr>
        <xdr:cNvPr id="6" name="Agrupar 5">
          <a:hlinkClick xmlns:r="http://schemas.openxmlformats.org/officeDocument/2006/relationships" r:id="rId2"/>
          <a:extLst>
            <a:ext uri="{FF2B5EF4-FFF2-40B4-BE49-F238E27FC236}">
              <a16:creationId xmlns:a16="http://schemas.microsoft.com/office/drawing/2014/main" id="{094AA9E7-F1B9-4E19-AA11-AB5787BCD859}"/>
            </a:ext>
          </a:extLst>
        </xdr:cNvPr>
        <xdr:cNvGrpSpPr/>
      </xdr:nvGrpSpPr>
      <xdr:grpSpPr>
        <a:xfrm>
          <a:off x="5802350" y="535506"/>
          <a:ext cx="983225" cy="889719"/>
          <a:chOff x="4970318" y="190500"/>
          <a:chExt cx="1143001" cy="1091045"/>
        </a:xfrm>
      </xdr:grpSpPr>
      <xdr:sp macro="" textlink="">
        <xdr:nvSpPr>
          <xdr:cNvPr id="7" name="Elipse 6">
            <a:extLst>
              <a:ext uri="{FF2B5EF4-FFF2-40B4-BE49-F238E27FC236}">
                <a16:creationId xmlns:a16="http://schemas.microsoft.com/office/drawing/2014/main" id="{1C27BC77-7220-E7A4-FD6E-B0993194D65A}"/>
              </a:ext>
            </a:extLst>
          </xdr:cNvPr>
          <xdr:cNvSpPr/>
        </xdr:nvSpPr>
        <xdr:spPr>
          <a:xfrm>
            <a:off x="4970318" y="190500"/>
            <a:ext cx="1143001" cy="1091045"/>
          </a:xfrm>
          <a:prstGeom prst="ellipse">
            <a:avLst/>
          </a:prstGeom>
          <a:solidFill>
            <a:schemeClr val="bg1"/>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8" name="Imagem 7">
            <a:extLst>
              <a:ext uri="{FF2B5EF4-FFF2-40B4-BE49-F238E27FC236}">
                <a16:creationId xmlns:a16="http://schemas.microsoft.com/office/drawing/2014/main" id="{553792CC-5590-2D6B-7E27-2C6B45F0BECF}"/>
              </a:ext>
            </a:extLst>
          </xdr:cNvPr>
          <xdr:cNvPicPr>
            <a:picLocks noChangeAspect="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a:stretch/>
        </xdr:blipFill>
        <xdr:spPr>
          <a:xfrm>
            <a:off x="5126181" y="259773"/>
            <a:ext cx="831273" cy="848591"/>
          </a:xfrm>
          <a:prstGeom prst="rect">
            <a:avLst/>
          </a:prstGeom>
        </xdr:spPr>
      </xdr:pic>
    </xdr:grpSp>
    <xdr:clientData/>
  </xdr:twoCellAnchor>
  <xdr:oneCellAnchor>
    <xdr:from>
      <xdr:col>17</xdr:col>
      <xdr:colOff>1223949</xdr:colOff>
      <xdr:row>0</xdr:row>
      <xdr:rowOff>0</xdr:rowOff>
    </xdr:from>
    <xdr:ext cx="646896" cy="677573"/>
    <xdr:pic>
      <xdr:nvPicPr>
        <xdr:cNvPr id="9" name="Gráfico 8" descr="Início com preenchimento sólido">
          <a:hlinkClick xmlns:r="http://schemas.openxmlformats.org/officeDocument/2006/relationships" r:id="rId4"/>
          <a:extLst>
            <a:ext uri="{FF2B5EF4-FFF2-40B4-BE49-F238E27FC236}">
              <a16:creationId xmlns:a16="http://schemas.microsoft.com/office/drawing/2014/main" id="{8F9491FF-F51E-422E-9025-0B17EBEC0A32}"/>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 uri="{96DAC541-7B7A-43D3-8B79-37D633B846F1}">
              <asvg:svgBlip xmlns:asvg="http://schemas.microsoft.com/office/drawing/2016/SVG/main" r:embed="rId6"/>
            </a:ext>
          </a:extLst>
        </a:blip>
        <a:stretch>
          <a:fillRect/>
        </a:stretch>
      </xdr:blipFill>
      <xdr:spPr>
        <a:xfrm>
          <a:off x="17339634"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10" name="TextBox 18">
          <a:extLst>
            <a:ext uri="{FF2B5EF4-FFF2-40B4-BE49-F238E27FC236}">
              <a16:creationId xmlns:a16="http://schemas.microsoft.com/office/drawing/2014/main" id="{82A47C4D-C9B8-4A55-81D1-FA2113EF0998}"/>
            </a:ext>
          </a:extLst>
        </xdr:cNvPr>
        <xdr:cNvSpPr txBox="1"/>
      </xdr:nvSpPr>
      <xdr:spPr>
        <a:xfrm>
          <a:off x="17193108" y="612040"/>
          <a:ext cx="923970" cy="26731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11" name="TextBox 19">
          <a:extLst>
            <a:ext uri="{FF2B5EF4-FFF2-40B4-BE49-F238E27FC236}">
              <a16:creationId xmlns:a16="http://schemas.microsoft.com/office/drawing/2014/main" id="{B04EBE92-52F3-47F1-B546-E258491F5DD3}"/>
            </a:ext>
          </a:extLst>
        </xdr:cNvPr>
        <xdr:cNvSpPr txBox="1"/>
      </xdr:nvSpPr>
      <xdr:spPr>
        <a:xfrm>
          <a:off x="17983727" y="625647"/>
          <a:ext cx="1004208" cy="29812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Seguiente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12" name="TextBox 22">
          <a:extLst>
            <a:ext uri="{FF2B5EF4-FFF2-40B4-BE49-F238E27FC236}">
              <a16:creationId xmlns:a16="http://schemas.microsoft.com/office/drawing/2014/main" id="{A3DB67BD-8137-4F19-8E57-79F3FB435798}"/>
            </a:ext>
          </a:extLst>
        </xdr:cNvPr>
        <xdr:cNvSpPr txBox="1"/>
      </xdr:nvSpPr>
      <xdr:spPr>
        <a:xfrm>
          <a:off x="16422943" y="614761"/>
          <a:ext cx="1004208" cy="29812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1111442</xdr:colOff>
      <xdr:row>1</xdr:row>
      <xdr:rowOff>446563</xdr:rowOff>
    </xdr:to>
    <xdr:sp macro="" textlink="">
      <xdr:nvSpPr>
        <xdr:cNvPr id="13" name="Isosceles Triangle 23">
          <a:hlinkClick xmlns:r="http://schemas.openxmlformats.org/officeDocument/2006/relationships" r:id="rId7"/>
          <a:extLst>
            <a:ext uri="{FF2B5EF4-FFF2-40B4-BE49-F238E27FC236}">
              <a16:creationId xmlns:a16="http://schemas.microsoft.com/office/drawing/2014/main" id="{63CA2EE2-4608-48B9-8ADC-DF605AB8E476}"/>
            </a:ext>
          </a:extLst>
        </xdr:cNvPr>
        <xdr:cNvSpPr/>
      </xdr:nvSpPr>
      <xdr:spPr>
        <a:xfrm rot="5400000">
          <a:off x="18331390" y="152801"/>
          <a:ext cx="483056"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4" name="Isosceles Triangle 25">
          <a:hlinkClick xmlns:r="http://schemas.openxmlformats.org/officeDocument/2006/relationships" r:id="rId8"/>
          <a:extLst>
            <a:ext uri="{FF2B5EF4-FFF2-40B4-BE49-F238E27FC236}">
              <a16:creationId xmlns:a16="http://schemas.microsoft.com/office/drawing/2014/main" id="{F94EDE8A-898E-42AE-BD7E-7A1780482D6F}"/>
            </a:ext>
          </a:extLst>
        </xdr:cNvPr>
        <xdr:cNvSpPr/>
      </xdr:nvSpPr>
      <xdr:spPr>
        <a:xfrm rot="16200000">
          <a:off x="16667934" y="186448"/>
          <a:ext cx="483056"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46089</xdr:colOff>
      <xdr:row>0</xdr:row>
      <xdr:rowOff>46089</xdr:rowOff>
    </xdr:from>
    <xdr:to>
      <xdr:col>11</xdr:col>
      <xdr:colOff>416027</xdr:colOff>
      <xdr:row>1</xdr:row>
      <xdr:rowOff>200947</xdr:rowOff>
    </xdr:to>
    <xdr:sp macro="" textlink="">
      <xdr:nvSpPr>
        <xdr:cNvPr id="16" name="Retângulo 15">
          <a:hlinkClick xmlns:r="http://schemas.openxmlformats.org/officeDocument/2006/relationships" r:id="rId9"/>
          <a:extLst>
            <a:ext uri="{FF2B5EF4-FFF2-40B4-BE49-F238E27FC236}">
              <a16:creationId xmlns:a16="http://schemas.microsoft.com/office/drawing/2014/main" id="{071C0033-E673-4DB2-BF23-72826FDBEC49}"/>
            </a:ext>
          </a:extLst>
        </xdr:cNvPr>
        <xdr:cNvSpPr/>
      </xdr:nvSpPr>
      <xdr:spPr>
        <a:xfrm>
          <a:off x="5407742" y="46089"/>
          <a:ext cx="1906229" cy="293124"/>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editAs="oneCell">
    <xdr:from>
      <xdr:col>10</xdr:col>
      <xdr:colOff>1</xdr:colOff>
      <xdr:row>26</xdr:row>
      <xdr:rowOff>0</xdr:rowOff>
    </xdr:from>
    <xdr:to>
      <xdr:col>11</xdr:col>
      <xdr:colOff>1066872</xdr:colOff>
      <xdr:row>32</xdr:row>
      <xdr:rowOff>72915</xdr:rowOff>
    </xdr:to>
    <xdr:pic>
      <xdr:nvPicPr>
        <xdr:cNvPr id="5" name="Imagem 2">
          <a:extLst>
            <a:ext uri="{FF2B5EF4-FFF2-40B4-BE49-F238E27FC236}">
              <a16:creationId xmlns:a16="http://schemas.microsoft.com/office/drawing/2014/main" id="{93DE5306-3970-1FD4-7560-1A6F76CDFC9A}"/>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386553" y="12924440"/>
          <a:ext cx="2600396" cy="1330215"/>
        </a:xfrm>
        <a:prstGeom prst="rect">
          <a:avLst/>
        </a:prstGeom>
      </xdr:spPr>
    </xdr:pic>
    <xdr:clientData/>
  </xdr:twoCellAnchor>
  <xdr:twoCellAnchor editAs="oneCell">
    <xdr:from>
      <xdr:col>9</xdr:col>
      <xdr:colOff>65690</xdr:colOff>
      <xdr:row>32</xdr:row>
      <xdr:rowOff>147803</xdr:rowOff>
    </xdr:from>
    <xdr:to>
      <xdr:col>11</xdr:col>
      <xdr:colOff>146487</xdr:colOff>
      <xdr:row>36</xdr:row>
      <xdr:rowOff>189251</xdr:rowOff>
    </xdr:to>
    <xdr:pic>
      <xdr:nvPicPr>
        <xdr:cNvPr id="18" name="Imagem 4">
          <a:extLst>
            <a:ext uri="{FF2B5EF4-FFF2-40B4-BE49-F238E27FC236}">
              <a16:creationId xmlns:a16="http://schemas.microsoft.com/office/drawing/2014/main" id="{26CE05EE-5C9E-859D-3F5E-A4FEE68D0E2A}"/>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5304440" y="14353191"/>
          <a:ext cx="1757197" cy="879648"/>
        </a:xfrm>
        <a:prstGeom prst="rect">
          <a:avLst/>
        </a:prstGeom>
      </xdr:spPr>
    </xdr:pic>
    <xdr:clientData/>
  </xdr:twoCellAnchor>
  <xdr:twoCellAnchor editAs="oneCell">
    <xdr:from>
      <xdr:col>9</xdr:col>
      <xdr:colOff>16423</xdr:colOff>
      <xdr:row>37</xdr:row>
      <xdr:rowOff>49267</xdr:rowOff>
    </xdr:from>
    <xdr:to>
      <xdr:col>11</xdr:col>
      <xdr:colOff>1064646</xdr:colOff>
      <xdr:row>42</xdr:row>
      <xdr:rowOff>3285</xdr:rowOff>
    </xdr:to>
    <xdr:pic>
      <xdr:nvPicPr>
        <xdr:cNvPr id="22" name="Imagem 13">
          <a:extLst>
            <a:ext uri="{FF2B5EF4-FFF2-40B4-BE49-F238E27FC236}">
              <a16:creationId xmlns:a16="http://schemas.microsoft.com/office/drawing/2014/main" id="{2F8626FC-8910-FCD0-846F-3FCF66312167}"/>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5255173" y="15322112"/>
          <a:ext cx="2724623" cy="1001768"/>
        </a:xfrm>
        <a:prstGeom prst="rect">
          <a:avLst/>
        </a:prstGeom>
      </xdr:spPr>
    </xdr:pic>
    <xdr:clientData/>
  </xdr:twoCellAnchor>
  <xdr:twoCellAnchor editAs="oneCell">
    <xdr:from>
      <xdr:col>9</xdr:col>
      <xdr:colOff>32845</xdr:colOff>
      <xdr:row>41</xdr:row>
      <xdr:rowOff>147803</xdr:rowOff>
    </xdr:from>
    <xdr:to>
      <xdr:col>10</xdr:col>
      <xdr:colOff>1259580</xdr:colOff>
      <xdr:row>47</xdr:row>
      <xdr:rowOff>89339</xdr:rowOff>
    </xdr:to>
    <xdr:pic>
      <xdr:nvPicPr>
        <xdr:cNvPr id="25" name="Imagem 14">
          <a:extLst>
            <a:ext uri="{FF2B5EF4-FFF2-40B4-BE49-F238E27FC236}">
              <a16:creationId xmlns:a16="http://schemas.microsoft.com/office/drawing/2014/main" id="{FE0172BE-B720-56D1-A677-763B8B604C72}"/>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5271595" y="16274613"/>
          <a:ext cx="1369610" cy="1198836"/>
        </a:xfrm>
        <a:prstGeom prst="rect">
          <a:avLst/>
        </a:prstGeom>
      </xdr:spPr>
    </xdr:pic>
    <xdr:clientData/>
  </xdr:twoCellAnchor>
  <xdr:twoCellAnchor editAs="oneCell">
    <xdr:from>
      <xdr:col>10</xdr:col>
      <xdr:colOff>1330214</xdr:colOff>
      <xdr:row>42</xdr:row>
      <xdr:rowOff>98534</xdr:rowOff>
    </xdr:from>
    <xdr:to>
      <xdr:col>12</xdr:col>
      <xdr:colOff>184587</xdr:colOff>
      <xdr:row>46</xdr:row>
      <xdr:rowOff>119791</xdr:rowOff>
    </xdr:to>
    <xdr:pic>
      <xdr:nvPicPr>
        <xdr:cNvPr id="29" name="Imagem 16">
          <a:extLst>
            <a:ext uri="{FF2B5EF4-FFF2-40B4-BE49-F238E27FC236}">
              <a16:creationId xmlns:a16="http://schemas.microsoft.com/office/drawing/2014/main" id="{29889BB8-FDE1-BAFA-B0AE-DE48CF5D9C74}"/>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6716766" y="16438836"/>
          <a:ext cx="1921423" cy="859457"/>
        </a:xfrm>
        <a:prstGeom prst="rect">
          <a:avLst/>
        </a:prstGeom>
      </xdr:spPr>
    </xdr:pic>
    <xdr:clientData/>
  </xdr:twoCellAnchor>
  <xdr:twoCellAnchor editAs="oneCell">
    <xdr:from>
      <xdr:col>13</xdr:col>
      <xdr:colOff>0</xdr:colOff>
      <xdr:row>26</xdr:row>
      <xdr:rowOff>49269</xdr:rowOff>
    </xdr:from>
    <xdr:to>
      <xdr:col>15</xdr:col>
      <xdr:colOff>30692</xdr:colOff>
      <xdr:row>31</xdr:row>
      <xdr:rowOff>200354</xdr:rowOff>
    </xdr:to>
    <xdr:pic>
      <xdr:nvPicPr>
        <xdr:cNvPr id="33" name="Imagem 17">
          <a:extLst>
            <a:ext uri="{FF2B5EF4-FFF2-40B4-BE49-F238E27FC236}">
              <a16:creationId xmlns:a16="http://schemas.microsoft.com/office/drawing/2014/main" id="{BCC681F8-5257-637F-B8AD-FB88ECC0E741}"/>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9968405" y="12973709"/>
          <a:ext cx="3097742" cy="1198835"/>
        </a:xfrm>
        <a:prstGeom prst="rect">
          <a:avLst/>
        </a:prstGeom>
      </xdr:spPr>
    </xdr:pic>
    <xdr:clientData/>
  </xdr:twoCellAnchor>
  <xdr:twoCellAnchor editAs="oneCell">
    <xdr:from>
      <xdr:col>13</xdr:col>
      <xdr:colOff>16423</xdr:colOff>
      <xdr:row>31</xdr:row>
      <xdr:rowOff>114958</xdr:rowOff>
    </xdr:from>
    <xdr:to>
      <xdr:col>14</xdr:col>
      <xdr:colOff>671339</xdr:colOff>
      <xdr:row>36</xdr:row>
      <xdr:rowOff>183932</xdr:rowOff>
    </xdr:to>
    <xdr:pic>
      <xdr:nvPicPr>
        <xdr:cNvPr id="38" name="Imagem 18">
          <a:extLst>
            <a:ext uri="{FF2B5EF4-FFF2-40B4-BE49-F238E27FC236}">
              <a16:creationId xmlns:a16="http://schemas.microsoft.com/office/drawing/2014/main" id="{2D509705-246D-EE3B-062A-9B2C04479C22}"/>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9984828" y="14106855"/>
          <a:ext cx="2188441" cy="1116724"/>
        </a:xfrm>
        <a:prstGeom prst="rect">
          <a:avLst/>
        </a:prstGeom>
      </xdr:spPr>
    </xdr:pic>
    <xdr:clientData/>
  </xdr:twoCellAnchor>
  <xdr:twoCellAnchor editAs="oneCell">
    <xdr:from>
      <xdr:col>10</xdr:col>
      <xdr:colOff>246336</xdr:colOff>
      <xdr:row>38</xdr:row>
      <xdr:rowOff>158500</xdr:rowOff>
    </xdr:from>
    <xdr:to>
      <xdr:col>13</xdr:col>
      <xdr:colOff>43271</xdr:colOff>
      <xdr:row>47</xdr:row>
      <xdr:rowOff>108927</xdr:rowOff>
    </xdr:to>
    <xdr:pic>
      <xdr:nvPicPr>
        <xdr:cNvPr id="17" name="Imagem 2">
          <a:extLst>
            <a:ext uri="{FF2B5EF4-FFF2-40B4-BE49-F238E27FC236}">
              <a16:creationId xmlns:a16="http://schemas.microsoft.com/office/drawing/2014/main" id="{5653E0B2-F02B-B7DA-CB6D-E23233C963C1}"/>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5632888" y="15644836"/>
          <a:ext cx="4397510" cy="1836377"/>
        </a:xfrm>
        <a:prstGeom prst="rect">
          <a:avLst/>
        </a:prstGeom>
      </xdr:spPr>
    </xdr:pic>
    <xdr:clientData/>
  </xdr:twoCellAnchor>
  <xdr:twoCellAnchor editAs="oneCell">
    <xdr:from>
      <xdr:col>10</xdr:col>
      <xdr:colOff>426982</xdr:colOff>
      <xdr:row>39</xdr:row>
      <xdr:rowOff>82111</xdr:rowOff>
    </xdr:from>
    <xdr:to>
      <xdr:col>12</xdr:col>
      <xdr:colOff>1403595</xdr:colOff>
      <xdr:row>47</xdr:row>
      <xdr:rowOff>179332</xdr:rowOff>
    </xdr:to>
    <xdr:pic>
      <xdr:nvPicPr>
        <xdr:cNvPr id="24" name="Imagem 14">
          <a:extLst>
            <a:ext uri="{FF2B5EF4-FFF2-40B4-BE49-F238E27FC236}">
              <a16:creationId xmlns:a16="http://schemas.microsoft.com/office/drawing/2014/main" id="{0B7BD5C9-C286-AB49-F250-A9DE2DC2BEF9}"/>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5813534" y="15781939"/>
          <a:ext cx="4043663" cy="1773621"/>
        </a:xfrm>
        <a:prstGeom prst="rect">
          <a:avLst/>
        </a:prstGeom>
      </xdr:spPr>
    </xdr:pic>
    <xdr:clientData/>
  </xdr:twoCellAnchor>
  <xdr:twoCellAnchor editAs="oneCell">
    <xdr:from>
      <xdr:col>10</xdr:col>
      <xdr:colOff>344871</xdr:colOff>
      <xdr:row>41</xdr:row>
      <xdr:rowOff>146598</xdr:rowOff>
    </xdr:from>
    <xdr:to>
      <xdr:col>12</xdr:col>
      <xdr:colOff>1148650</xdr:colOff>
      <xdr:row>1048576</xdr:row>
      <xdr:rowOff>44669</xdr:rowOff>
    </xdr:to>
    <xdr:pic>
      <xdr:nvPicPr>
        <xdr:cNvPr id="28" name="Imagem 16">
          <a:extLst>
            <a:ext uri="{FF2B5EF4-FFF2-40B4-BE49-F238E27FC236}">
              <a16:creationId xmlns:a16="http://schemas.microsoft.com/office/drawing/2014/main" id="{CF6F461B-ABE4-3577-8A33-C5DED37DCB00}"/>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5731423" y="16273408"/>
          <a:ext cx="3870829" cy="1955471"/>
        </a:xfrm>
        <a:prstGeom prst="rect">
          <a:avLst/>
        </a:prstGeom>
      </xdr:spPr>
    </xdr:pic>
    <xdr:clientData/>
  </xdr:twoCellAnchor>
  <xdr:twoCellAnchor editAs="oneCell">
    <xdr:from>
      <xdr:col>13</xdr:col>
      <xdr:colOff>377715</xdr:colOff>
      <xdr:row>35</xdr:row>
      <xdr:rowOff>147803</xdr:rowOff>
    </xdr:from>
    <xdr:to>
      <xdr:col>14</xdr:col>
      <xdr:colOff>1455354</xdr:colOff>
      <xdr:row>40</xdr:row>
      <xdr:rowOff>115141</xdr:rowOff>
    </xdr:to>
    <xdr:pic>
      <xdr:nvPicPr>
        <xdr:cNvPr id="39" name="Imagem 20">
          <a:extLst>
            <a:ext uri="{FF2B5EF4-FFF2-40B4-BE49-F238E27FC236}">
              <a16:creationId xmlns:a16="http://schemas.microsoft.com/office/drawing/2014/main" id="{38BA18D9-3CD1-D490-ED78-61B39D150AFC}"/>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10346120" y="14993665"/>
          <a:ext cx="2611164" cy="1015088"/>
        </a:xfrm>
        <a:prstGeom prst="rect">
          <a:avLst/>
        </a:prstGeom>
      </xdr:spPr>
    </xdr:pic>
    <xdr:clientData/>
  </xdr:twoCellAnchor>
  <xdr:twoCellAnchor editAs="oneCell">
    <xdr:from>
      <xdr:col>13</xdr:col>
      <xdr:colOff>391825</xdr:colOff>
      <xdr:row>38</xdr:row>
      <xdr:rowOff>82112</xdr:rowOff>
    </xdr:from>
    <xdr:to>
      <xdr:col>15</xdr:col>
      <xdr:colOff>408223</xdr:colOff>
      <xdr:row>44</xdr:row>
      <xdr:rowOff>18690</xdr:rowOff>
    </xdr:to>
    <xdr:pic>
      <xdr:nvPicPr>
        <xdr:cNvPr id="43" name="Imagem 22">
          <a:extLst>
            <a:ext uri="{FF2B5EF4-FFF2-40B4-BE49-F238E27FC236}">
              <a16:creationId xmlns:a16="http://schemas.microsoft.com/office/drawing/2014/main" id="{C0CF3473-34EA-287B-6DC5-BDADA4ECA26D}"/>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10360230" y="15568448"/>
          <a:ext cx="3083448" cy="1193878"/>
        </a:xfrm>
        <a:prstGeom prst="rect">
          <a:avLst/>
        </a:prstGeom>
      </xdr:spPr>
    </xdr:pic>
    <xdr:clientData/>
  </xdr:twoCellAnchor>
  <xdr:twoCellAnchor editAs="oneCell">
    <xdr:from>
      <xdr:col>13</xdr:col>
      <xdr:colOff>175125</xdr:colOff>
      <xdr:row>41</xdr:row>
      <xdr:rowOff>98535</xdr:rowOff>
    </xdr:from>
    <xdr:to>
      <xdr:col>15</xdr:col>
      <xdr:colOff>1116593</xdr:colOff>
      <xdr:row>50</xdr:row>
      <xdr:rowOff>925</xdr:rowOff>
    </xdr:to>
    <xdr:pic>
      <xdr:nvPicPr>
        <xdr:cNvPr id="47" name="Imagem 25">
          <a:extLst>
            <a:ext uri="{FF2B5EF4-FFF2-40B4-BE49-F238E27FC236}">
              <a16:creationId xmlns:a16="http://schemas.microsoft.com/office/drawing/2014/main" id="{2D314D7A-FF0F-186F-E954-FAA349EBA1B1}"/>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10143530" y="16225345"/>
          <a:ext cx="4008518" cy="1766568"/>
        </a:xfrm>
        <a:prstGeom prst="rect">
          <a:avLst/>
        </a:prstGeom>
      </xdr:spPr>
    </xdr:pic>
    <xdr:clientData/>
  </xdr:twoCellAnchor>
  <xdr:twoCellAnchor editAs="oneCell">
    <xdr:from>
      <xdr:col>16</xdr:col>
      <xdr:colOff>246337</xdr:colOff>
      <xdr:row>26</xdr:row>
      <xdr:rowOff>65689</xdr:rowOff>
    </xdr:from>
    <xdr:to>
      <xdr:col>17</xdr:col>
      <xdr:colOff>1262120</xdr:colOff>
      <xdr:row>32</xdr:row>
      <xdr:rowOff>72915</xdr:rowOff>
    </xdr:to>
    <xdr:pic>
      <xdr:nvPicPr>
        <xdr:cNvPr id="52" name="Imagem 27">
          <a:extLst>
            <a:ext uri="{FF2B5EF4-FFF2-40B4-BE49-F238E27FC236}">
              <a16:creationId xmlns:a16="http://schemas.microsoft.com/office/drawing/2014/main" id="{80577A8F-BA55-790B-A14D-58D99F7B4D36}"/>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14796596" y="12990129"/>
          <a:ext cx="2549308" cy="1264526"/>
        </a:xfrm>
        <a:prstGeom prst="rect">
          <a:avLst/>
        </a:prstGeom>
      </xdr:spPr>
    </xdr:pic>
    <xdr:clientData/>
  </xdr:twoCellAnchor>
  <xdr:twoCellAnchor editAs="oneCell">
    <xdr:from>
      <xdr:col>16</xdr:col>
      <xdr:colOff>410562</xdr:colOff>
      <xdr:row>32</xdr:row>
      <xdr:rowOff>147802</xdr:rowOff>
    </xdr:from>
    <xdr:to>
      <xdr:col>17</xdr:col>
      <xdr:colOff>1348627</xdr:colOff>
      <xdr:row>37</xdr:row>
      <xdr:rowOff>200353</xdr:rowOff>
    </xdr:to>
    <xdr:pic>
      <xdr:nvPicPr>
        <xdr:cNvPr id="59" name="Imagem 30">
          <a:extLst>
            <a:ext uri="{FF2B5EF4-FFF2-40B4-BE49-F238E27FC236}">
              <a16:creationId xmlns:a16="http://schemas.microsoft.com/office/drawing/2014/main" id="{F7ED96A9-D07C-701E-9FCE-5203FC7AD4FB}"/>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14960821" y="14353190"/>
          <a:ext cx="2465349" cy="1120008"/>
        </a:xfrm>
        <a:prstGeom prst="rect">
          <a:avLst/>
        </a:prstGeom>
      </xdr:spPr>
    </xdr:pic>
    <xdr:clientData/>
  </xdr:twoCellAnchor>
  <xdr:twoCellAnchor editAs="oneCell">
    <xdr:from>
      <xdr:col>16</xdr:col>
      <xdr:colOff>361293</xdr:colOff>
      <xdr:row>39</xdr:row>
      <xdr:rowOff>98534</xdr:rowOff>
    </xdr:from>
    <xdr:to>
      <xdr:col>18</xdr:col>
      <xdr:colOff>266700</xdr:colOff>
      <xdr:row>45</xdr:row>
      <xdr:rowOff>995</xdr:rowOff>
    </xdr:to>
    <xdr:pic>
      <xdr:nvPicPr>
        <xdr:cNvPr id="62" name="Imagem 33">
          <a:extLst>
            <a:ext uri="{FF2B5EF4-FFF2-40B4-BE49-F238E27FC236}">
              <a16:creationId xmlns:a16="http://schemas.microsoft.com/office/drawing/2014/main" id="{A7501A84-BA95-8B5D-3944-1CC898FA8716}"/>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14911552" y="15798362"/>
          <a:ext cx="2972457" cy="1159761"/>
        </a:xfrm>
        <a:prstGeom prst="rect">
          <a:avLst/>
        </a:prstGeom>
      </xdr:spPr>
    </xdr:pic>
    <xdr:clientData/>
  </xdr:twoCellAnchor>
  <xdr:twoCellAnchor editAs="oneCell">
    <xdr:from>
      <xdr:col>16</xdr:col>
      <xdr:colOff>114958</xdr:colOff>
      <xdr:row>43</xdr:row>
      <xdr:rowOff>65690</xdr:rowOff>
    </xdr:from>
    <xdr:to>
      <xdr:col>18</xdr:col>
      <xdr:colOff>1169574</xdr:colOff>
      <xdr:row>51</xdr:row>
      <xdr:rowOff>0</xdr:rowOff>
    </xdr:to>
    <xdr:pic>
      <xdr:nvPicPr>
        <xdr:cNvPr id="63" name="Imagem 62">
          <a:extLst>
            <a:ext uri="{FF2B5EF4-FFF2-40B4-BE49-F238E27FC236}">
              <a16:creationId xmlns:a16="http://schemas.microsoft.com/office/drawing/2014/main" id="{3194C41A-3FA5-EBFC-7800-5221B8C06BA3}"/>
            </a:ext>
          </a:extLst>
        </xdr:cNvPr>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a:xfrm>
          <a:off x="14665217" y="16619483"/>
          <a:ext cx="4109185" cy="1609396"/>
        </a:xfrm>
        <a:prstGeom prst="rect">
          <a:avLst/>
        </a:prstGeom>
      </xdr:spPr>
    </xdr:pic>
    <xdr:clientData/>
  </xdr:twoCellAnchor>
  <xdr:twoCellAnchor editAs="oneCell">
    <xdr:from>
      <xdr:col>16</xdr:col>
      <xdr:colOff>426983</xdr:colOff>
      <xdr:row>44</xdr:row>
      <xdr:rowOff>49268</xdr:rowOff>
    </xdr:from>
    <xdr:to>
      <xdr:col>17</xdr:col>
      <xdr:colOff>1435088</xdr:colOff>
      <xdr:row>49</xdr:row>
      <xdr:rowOff>167510</xdr:rowOff>
    </xdr:to>
    <xdr:pic>
      <xdr:nvPicPr>
        <xdr:cNvPr id="68" name="Imagem 35">
          <a:extLst>
            <a:ext uri="{FF2B5EF4-FFF2-40B4-BE49-F238E27FC236}">
              <a16:creationId xmlns:a16="http://schemas.microsoft.com/office/drawing/2014/main" id="{AA19BCED-F567-4CD5-D8CD-FB5755C8B33A}"/>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14977242" y="16816552"/>
          <a:ext cx="2541630" cy="1165992"/>
        </a:xfrm>
        <a:prstGeom prst="rect">
          <a:avLst/>
        </a:prstGeom>
      </xdr:spPr>
    </xdr:pic>
    <xdr:clientData/>
  </xdr:twoCellAnchor>
  <xdr:twoCellAnchor editAs="oneCell">
    <xdr:from>
      <xdr:col>18</xdr:col>
      <xdr:colOff>65691</xdr:colOff>
      <xdr:row>45</xdr:row>
      <xdr:rowOff>49266</xdr:rowOff>
    </xdr:from>
    <xdr:to>
      <xdr:col>20</xdr:col>
      <xdr:colOff>263417</xdr:colOff>
      <xdr:row>50</xdr:row>
      <xdr:rowOff>170135</xdr:rowOff>
    </xdr:to>
    <xdr:pic>
      <xdr:nvPicPr>
        <xdr:cNvPr id="82" name="Imagem 42">
          <a:extLst>
            <a:ext uri="{FF2B5EF4-FFF2-40B4-BE49-F238E27FC236}">
              <a16:creationId xmlns:a16="http://schemas.microsoft.com/office/drawing/2014/main" id="{75385FF5-07EC-266A-04C6-13B330E7BDD2}"/>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17670519" y="17030042"/>
          <a:ext cx="3264776" cy="1149569"/>
        </a:xfrm>
        <a:prstGeom prst="rect">
          <a:avLst/>
        </a:prstGeom>
      </xdr:spPr>
    </xdr:pic>
    <xdr:clientData/>
  </xdr:twoCellAnchor>
  <xdr:twoCellAnchor editAs="oneCell">
    <xdr:from>
      <xdr:col>19</xdr:col>
      <xdr:colOff>164224</xdr:colOff>
      <xdr:row>26</xdr:row>
      <xdr:rowOff>147801</xdr:rowOff>
    </xdr:from>
    <xdr:to>
      <xdr:col>20</xdr:col>
      <xdr:colOff>1225440</xdr:colOff>
      <xdr:row>32</xdr:row>
      <xdr:rowOff>54859</xdr:rowOff>
    </xdr:to>
    <xdr:pic>
      <xdr:nvPicPr>
        <xdr:cNvPr id="87" name="Imagem 47">
          <a:extLst>
            <a:ext uri="{FF2B5EF4-FFF2-40B4-BE49-F238E27FC236}">
              <a16:creationId xmlns:a16="http://schemas.microsoft.com/office/drawing/2014/main" id="{9712E3F6-D8C7-F2F2-5089-7661592570DE}"/>
            </a:ext>
          </a:extLst>
        </xdr:cNvPr>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19296336" y="13072241"/>
          <a:ext cx="2594741" cy="1164358"/>
        </a:xfrm>
        <a:prstGeom prst="rect">
          <a:avLst/>
        </a:prstGeom>
      </xdr:spPr>
    </xdr:pic>
    <xdr:clientData/>
  </xdr:twoCellAnchor>
  <xdr:twoCellAnchor editAs="oneCell">
    <xdr:from>
      <xdr:col>19</xdr:col>
      <xdr:colOff>229913</xdr:colOff>
      <xdr:row>33</xdr:row>
      <xdr:rowOff>98536</xdr:rowOff>
    </xdr:from>
    <xdr:to>
      <xdr:col>20</xdr:col>
      <xdr:colOff>1373240</xdr:colOff>
      <xdr:row>37</xdr:row>
      <xdr:rowOff>31356</xdr:rowOff>
    </xdr:to>
    <xdr:pic>
      <xdr:nvPicPr>
        <xdr:cNvPr id="93" name="Imagem 49">
          <a:extLst>
            <a:ext uri="{FF2B5EF4-FFF2-40B4-BE49-F238E27FC236}">
              <a16:creationId xmlns:a16="http://schemas.microsoft.com/office/drawing/2014/main" id="{D32A2A62-81C3-E827-AEDA-0B10CDFF9C73}"/>
            </a:ext>
          </a:extLst>
        </xdr:cNvPr>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xfrm>
          <a:off x="19362025" y="14517415"/>
          <a:ext cx="2676852" cy="771020"/>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2</xdr:col>
      <xdr:colOff>168992</xdr:colOff>
      <xdr:row>1</xdr:row>
      <xdr:rowOff>76814</xdr:rowOff>
    </xdr:from>
    <xdr:to>
      <xdr:col>2</xdr:col>
      <xdr:colOff>1115684</xdr:colOff>
      <xdr:row>3</xdr:row>
      <xdr:rowOff>264968</xdr:rowOff>
    </xdr:to>
    <xdr:pic>
      <xdr:nvPicPr>
        <xdr:cNvPr id="2" name="Imagem 1">
          <a:extLst>
            <a:ext uri="{FF2B5EF4-FFF2-40B4-BE49-F238E27FC236}">
              <a16:creationId xmlns:a16="http://schemas.microsoft.com/office/drawing/2014/main" id="{89CBAA97-65F2-4024-8879-D12DBA7844E1}"/>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2" y="219689"/>
          <a:ext cx="946692" cy="988254"/>
        </a:xfrm>
        <a:prstGeom prst="rect">
          <a:avLst/>
        </a:prstGeom>
      </xdr:spPr>
    </xdr:pic>
    <xdr:clientData/>
  </xdr:twoCellAnchor>
  <xdr:oneCellAnchor>
    <xdr:from>
      <xdr:col>17</xdr:col>
      <xdr:colOff>1223949</xdr:colOff>
      <xdr:row>0</xdr:row>
      <xdr:rowOff>0</xdr:rowOff>
    </xdr:from>
    <xdr:ext cx="646896" cy="677573"/>
    <xdr:pic>
      <xdr:nvPicPr>
        <xdr:cNvPr id="6" name="Gráfico 5" descr="Início com preenchimento sólido">
          <a:hlinkClick xmlns:r="http://schemas.openxmlformats.org/officeDocument/2006/relationships" r:id="rId2"/>
          <a:extLst>
            <a:ext uri="{FF2B5EF4-FFF2-40B4-BE49-F238E27FC236}">
              <a16:creationId xmlns:a16="http://schemas.microsoft.com/office/drawing/2014/main" id="{7AB401CD-0279-47C1-9C3B-69D6B427FE57}"/>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199"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7" name="TextBox 18">
          <a:extLst>
            <a:ext uri="{FF2B5EF4-FFF2-40B4-BE49-F238E27FC236}">
              <a16:creationId xmlns:a16="http://schemas.microsoft.com/office/drawing/2014/main" id="{D34553A7-C884-44F7-91E8-8E7F51515151}"/>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8" name="TextBox 19">
          <a:extLst>
            <a:ext uri="{FF2B5EF4-FFF2-40B4-BE49-F238E27FC236}">
              <a16:creationId xmlns:a16="http://schemas.microsoft.com/office/drawing/2014/main" id="{15669D88-6431-41D4-9746-013115956175}"/>
            </a:ext>
          </a:extLst>
        </xdr:cNvPr>
        <xdr:cNvSpPr txBox="1"/>
      </xdr:nvSpPr>
      <xdr:spPr>
        <a:xfrm>
          <a:off x="17962526"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Seguiente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9" name="TextBox 22">
          <a:extLst>
            <a:ext uri="{FF2B5EF4-FFF2-40B4-BE49-F238E27FC236}">
              <a16:creationId xmlns:a16="http://schemas.microsoft.com/office/drawing/2014/main" id="{578A9751-D9F0-46C2-AB39-3CA64F5D2F69}"/>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1111442</xdr:colOff>
      <xdr:row>1</xdr:row>
      <xdr:rowOff>446563</xdr:rowOff>
    </xdr:to>
    <xdr:sp macro="" textlink="">
      <xdr:nvSpPr>
        <xdr:cNvPr id="10" name="Isosceles Triangle 23">
          <a:hlinkClick xmlns:r="http://schemas.openxmlformats.org/officeDocument/2006/relationships" r:id="rId5"/>
          <a:extLst>
            <a:ext uri="{FF2B5EF4-FFF2-40B4-BE49-F238E27FC236}">
              <a16:creationId xmlns:a16="http://schemas.microsoft.com/office/drawing/2014/main" id="{22CABBBA-9916-4BD1-8AAD-58ACC9E1D982}"/>
            </a:ext>
          </a:extLst>
        </xdr:cNvPr>
        <xdr:cNvSpPr/>
      </xdr:nvSpPr>
      <xdr:spPr>
        <a:xfrm rot="5400000">
          <a:off x="18307884"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13" name="Isosceles Triangle 25">
          <a:hlinkClick xmlns:r="http://schemas.openxmlformats.org/officeDocument/2006/relationships" r:id="rId6"/>
          <a:extLst>
            <a:ext uri="{FF2B5EF4-FFF2-40B4-BE49-F238E27FC236}">
              <a16:creationId xmlns:a16="http://schemas.microsoft.com/office/drawing/2014/main" id="{9E5A558E-3094-4F04-8373-6CAA9B297202}"/>
            </a:ext>
          </a:extLst>
        </xdr:cNvPr>
        <xdr:cNvSpPr/>
      </xdr:nvSpPr>
      <xdr:spPr>
        <a:xfrm rot="16200000">
          <a:off x="16667934" y="186448"/>
          <a:ext cx="483056" cy="381000"/>
        </a:xfrm>
        <a:prstGeom prst="triangle">
          <a:avLst>
            <a:gd name="adj" fmla="val 50000"/>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46089</xdr:colOff>
      <xdr:row>0</xdr:row>
      <xdr:rowOff>46089</xdr:rowOff>
    </xdr:from>
    <xdr:to>
      <xdr:col>11</xdr:col>
      <xdr:colOff>416027</xdr:colOff>
      <xdr:row>1</xdr:row>
      <xdr:rowOff>200947</xdr:rowOff>
    </xdr:to>
    <xdr:sp macro="" textlink="">
      <xdr:nvSpPr>
        <xdr:cNvPr id="12" name="Retângulo 11">
          <a:hlinkClick xmlns:r="http://schemas.openxmlformats.org/officeDocument/2006/relationships" r:id="rId7"/>
          <a:extLst>
            <a:ext uri="{FF2B5EF4-FFF2-40B4-BE49-F238E27FC236}">
              <a16:creationId xmlns:a16="http://schemas.microsoft.com/office/drawing/2014/main" id="{35BDD25C-3254-44E3-B049-AA881916F9B4}"/>
            </a:ext>
          </a:extLst>
        </xdr:cNvPr>
        <xdr:cNvSpPr/>
      </xdr:nvSpPr>
      <xdr:spPr>
        <a:xfrm>
          <a:off x="5408664" y="46089"/>
          <a:ext cx="1903463" cy="297733"/>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222250</xdr:colOff>
      <xdr:row>1</xdr:row>
      <xdr:rowOff>396875</xdr:rowOff>
    </xdr:from>
    <xdr:to>
      <xdr:col>10</xdr:col>
      <xdr:colOff>1205475</xdr:colOff>
      <xdr:row>4</xdr:row>
      <xdr:rowOff>43808</xdr:rowOff>
    </xdr:to>
    <xdr:grpSp>
      <xdr:nvGrpSpPr>
        <xdr:cNvPr id="17" name="Agrupar 5">
          <a:hlinkClick xmlns:r="http://schemas.openxmlformats.org/officeDocument/2006/relationships" r:id="rId8"/>
          <a:extLst>
            <a:ext uri="{FF2B5EF4-FFF2-40B4-BE49-F238E27FC236}">
              <a16:creationId xmlns:a16="http://schemas.microsoft.com/office/drawing/2014/main" id="{72A6636E-8559-4DE1-B95C-7029879910C4}"/>
            </a:ext>
          </a:extLst>
        </xdr:cNvPr>
        <xdr:cNvGrpSpPr/>
      </xdr:nvGrpSpPr>
      <xdr:grpSpPr>
        <a:xfrm>
          <a:off x="5864679" y="542018"/>
          <a:ext cx="983225" cy="898790"/>
          <a:chOff x="4970318" y="190500"/>
          <a:chExt cx="1143001" cy="1091045"/>
        </a:xfrm>
      </xdr:grpSpPr>
      <xdr:sp macro="" textlink="">
        <xdr:nvSpPr>
          <xdr:cNvPr id="18" name="Elipse 6">
            <a:extLst>
              <a:ext uri="{FF2B5EF4-FFF2-40B4-BE49-F238E27FC236}">
                <a16:creationId xmlns:a16="http://schemas.microsoft.com/office/drawing/2014/main" id="{C434CACF-5B51-BF6E-4CDC-1FD66E90614F}"/>
              </a:ext>
            </a:extLst>
          </xdr:cNvPr>
          <xdr:cNvSpPr/>
        </xdr:nvSpPr>
        <xdr:spPr>
          <a:xfrm>
            <a:off x="4970318" y="190500"/>
            <a:ext cx="1143001" cy="1091045"/>
          </a:xfrm>
          <a:prstGeom prst="ellipse">
            <a:avLst/>
          </a:prstGeom>
          <a:solidFill>
            <a:schemeClr val="bg1"/>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9" name="Imagem 7">
            <a:extLst>
              <a:ext uri="{FF2B5EF4-FFF2-40B4-BE49-F238E27FC236}">
                <a16:creationId xmlns:a16="http://schemas.microsoft.com/office/drawing/2014/main" id="{F478658C-FD30-94E3-2750-B73967593327}"/>
              </a:ext>
            </a:extLst>
          </xdr:cNvPr>
          <xdr:cNvPicPr>
            <a:picLocks noChangeAspect="1"/>
          </xdr:cNvPicPr>
        </xdr:nvPicPr>
        <xdr:blipFill rotWithShape="1">
          <a:blip xmlns:r="http://schemas.openxmlformats.org/officeDocument/2006/relationships" r:embed="rId9" cstate="email">
            <a:extLst>
              <a:ext uri="{28A0092B-C50C-407E-A947-70E740481C1C}">
                <a14:useLocalDpi xmlns:a14="http://schemas.microsoft.com/office/drawing/2010/main"/>
              </a:ext>
            </a:extLst>
          </a:blip>
          <a:srcRect/>
          <a:stretch/>
        </xdr:blipFill>
        <xdr:spPr>
          <a:xfrm>
            <a:off x="5126181" y="259773"/>
            <a:ext cx="831273" cy="848591"/>
          </a:xfrm>
          <a:prstGeom prst="rect">
            <a:avLst/>
          </a:prstGeom>
        </xdr:spPr>
      </xdr:pic>
    </xdr:grpSp>
    <xdr:clientData/>
  </xdr:twoCellAnchor>
  <xdr:twoCellAnchor editAs="oneCell">
    <xdr:from>
      <xdr:col>10</xdr:col>
      <xdr:colOff>1</xdr:colOff>
      <xdr:row>26</xdr:row>
      <xdr:rowOff>0</xdr:rowOff>
    </xdr:from>
    <xdr:to>
      <xdr:col>11</xdr:col>
      <xdr:colOff>1445250</xdr:colOff>
      <xdr:row>33</xdr:row>
      <xdr:rowOff>158969</xdr:rowOff>
    </xdr:to>
    <xdr:pic>
      <xdr:nvPicPr>
        <xdr:cNvPr id="4" name="Imagem 2">
          <a:extLst>
            <a:ext uri="{FF2B5EF4-FFF2-40B4-BE49-F238E27FC236}">
              <a16:creationId xmlns:a16="http://schemas.microsoft.com/office/drawing/2014/main" id="{9F317C23-0688-9A74-E8DF-6C2BD6735DDD}"/>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386553" y="12924440"/>
          <a:ext cx="2978774" cy="1625819"/>
        </a:xfrm>
        <a:prstGeom prst="rect">
          <a:avLst/>
        </a:prstGeom>
      </xdr:spPr>
    </xdr:pic>
    <xdr:clientData/>
  </xdr:twoCellAnchor>
  <xdr:twoCellAnchor editAs="oneCell">
    <xdr:from>
      <xdr:col>10</xdr:col>
      <xdr:colOff>1</xdr:colOff>
      <xdr:row>34</xdr:row>
      <xdr:rowOff>0</xdr:rowOff>
    </xdr:from>
    <xdr:to>
      <xdr:col>11</xdr:col>
      <xdr:colOff>215996</xdr:colOff>
      <xdr:row>38</xdr:row>
      <xdr:rowOff>179989</xdr:rowOff>
    </xdr:to>
    <xdr:pic>
      <xdr:nvPicPr>
        <xdr:cNvPr id="11" name="Imagem 3">
          <a:extLst>
            <a:ext uri="{FF2B5EF4-FFF2-40B4-BE49-F238E27FC236}">
              <a16:creationId xmlns:a16="http://schemas.microsoft.com/office/drawing/2014/main" id="{010BEF5A-3AA7-E625-F3F7-06060A9C252F}"/>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5386553" y="14632371"/>
          <a:ext cx="1749520" cy="1018189"/>
        </a:xfrm>
        <a:prstGeom prst="rect">
          <a:avLst/>
        </a:prstGeom>
      </xdr:spPr>
    </xdr:pic>
    <xdr:clientData/>
  </xdr:twoCellAnchor>
  <xdr:twoCellAnchor editAs="oneCell">
    <xdr:from>
      <xdr:col>11</xdr:col>
      <xdr:colOff>0</xdr:colOff>
      <xdr:row>34</xdr:row>
      <xdr:rowOff>1</xdr:rowOff>
    </xdr:from>
    <xdr:to>
      <xdr:col>12</xdr:col>
      <xdr:colOff>75872</xdr:colOff>
      <xdr:row>37</xdr:row>
      <xdr:rowOff>206268</xdr:rowOff>
    </xdr:to>
    <xdr:pic>
      <xdr:nvPicPr>
        <xdr:cNvPr id="16" name="Imagem 4">
          <a:extLst>
            <a:ext uri="{FF2B5EF4-FFF2-40B4-BE49-F238E27FC236}">
              <a16:creationId xmlns:a16="http://schemas.microsoft.com/office/drawing/2014/main" id="{C4A6B1AB-B055-6E5C-F244-08CDE63C7BBC}"/>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6913836" y="14632372"/>
          <a:ext cx="1609397" cy="834917"/>
        </a:xfrm>
        <a:prstGeom prst="rect">
          <a:avLst/>
        </a:prstGeom>
      </xdr:spPr>
    </xdr:pic>
    <xdr:clientData/>
  </xdr:twoCellAnchor>
  <xdr:twoCellAnchor editAs="oneCell">
    <xdr:from>
      <xdr:col>9</xdr:col>
      <xdr:colOff>114958</xdr:colOff>
      <xdr:row>39</xdr:row>
      <xdr:rowOff>-1</xdr:rowOff>
    </xdr:from>
    <xdr:to>
      <xdr:col>11</xdr:col>
      <xdr:colOff>905956</xdr:colOff>
      <xdr:row>43</xdr:row>
      <xdr:rowOff>81454</xdr:rowOff>
    </xdr:to>
    <xdr:pic>
      <xdr:nvPicPr>
        <xdr:cNvPr id="23" name="Imagem 10">
          <a:extLst>
            <a:ext uri="{FF2B5EF4-FFF2-40B4-BE49-F238E27FC236}">
              <a16:creationId xmlns:a16="http://schemas.microsoft.com/office/drawing/2014/main" id="{501034CA-6BF7-9381-C0CE-CC45DB850434}"/>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5353708" y="15699827"/>
          <a:ext cx="2467398" cy="919655"/>
        </a:xfrm>
        <a:prstGeom prst="rect">
          <a:avLst/>
        </a:prstGeom>
      </xdr:spPr>
    </xdr:pic>
    <xdr:clientData/>
  </xdr:twoCellAnchor>
  <xdr:twoCellAnchor editAs="oneCell">
    <xdr:from>
      <xdr:col>13</xdr:col>
      <xdr:colOff>492673</xdr:colOff>
      <xdr:row>27</xdr:row>
      <xdr:rowOff>65691</xdr:rowOff>
    </xdr:from>
    <xdr:to>
      <xdr:col>14</xdr:col>
      <xdr:colOff>847726</xdr:colOff>
      <xdr:row>31</xdr:row>
      <xdr:rowOff>64017</xdr:rowOff>
    </xdr:to>
    <xdr:pic>
      <xdr:nvPicPr>
        <xdr:cNvPr id="31" name="Imagem 13">
          <a:extLst>
            <a:ext uri="{FF2B5EF4-FFF2-40B4-BE49-F238E27FC236}">
              <a16:creationId xmlns:a16="http://schemas.microsoft.com/office/drawing/2014/main" id="{55EDE392-D005-1BA9-0777-F2088964C441}"/>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10461078" y="13203622"/>
          <a:ext cx="1888578" cy="836526"/>
        </a:xfrm>
        <a:prstGeom prst="rect">
          <a:avLst/>
        </a:prstGeom>
      </xdr:spPr>
    </xdr:pic>
    <xdr:clientData/>
  </xdr:twoCellAnchor>
  <xdr:twoCellAnchor editAs="oneCell">
    <xdr:from>
      <xdr:col>16</xdr:col>
      <xdr:colOff>0</xdr:colOff>
      <xdr:row>29</xdr:row>
      <xdr:rowOff>0</xdr:rowOff>
    </xdr:from>
    <xdr:to>
      <xdr:col>17</xdr:col>
      <xdr:colOff>1521044</xdr:colOff>
      <xdr:row>35</xdr:row>
      <xdr:rowOff>26634</xdr:rowOff>
    </xdr:to>
    <xdr:pic>
      <xdr:nvPicPr>
        <xdr:cNvPr id="33" name="Imagem 14">
          <a:extLst>
            <a:ext uri="{FF2B5EF4-FFF2-40B4-BE49-F238E27FC236}">
              <a16:creationId xmlns:a16="http://schemas.microsoft.com/office/drawing/2014/main" id="{46586F0B-75D1-D1B8-DEFC-ABE2852D14D7}"/>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14550259" y="13564914"/>
          <a:ext cx="3054569" cy="1283934"/>
        </a:xfrm>
        <a:prstGeom prst="rect">
          <a:avLst/>
        </a:prstGeom>
      </xdr:spPr>
    </xdr:pic>
    <xdr:clientData/>
  </xdr:twoCellAnchor>
  <xdr:twoCellAnchor editAs="oneCell">
    <xdr:from>
      <xdr:col>18</xdr:col>
      <xdr:colOff>1494441</xdr:colOff>
      <xdr:row>26</xdr:row>
      <xdr:rowOff>131379</xdr:rowOff>
    </xdr:from>
    <xdr:to>
      <xdr:col>20</xdr:col>
      <xdr:colOff>1093239</xdr:colOff>
      <xdr:row>31</xdr:row>
      <xdr:rowOff>183931</xdr:rowOff>
    </xdr:to>
    <xdr:pic>
      <xdr:nvPicPr>
        <xdr:cNvPr id="38" name="Imagem 15">
          <a:extLst>
            <a:ext uri="{FF2B5EF4-FFF2-40B4-BE49-F238E27FC236}">
              <a16:creationId xmlns:a16="http://schemas.microsoft.com/office/drawing/2014/main" id="{904EE024-274C-D2E1-C9E7-102F146665D4}"/>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19099269" y="13055819"/>
          <a:ext cx="2665848" cy="1100302"/>
        </a:xfrm>
        <a:prstGeom prst="rect">
          <a:avLst/>
        </a:prstGeom>
      </xdr:spPr>
    </xdr:pic>
    <xdr:clientData/>
  </xdr:twoCellAnchor>
  <xdr:twoCellAnchor editAs="oneCell">
    <xdr:from>
      <xdr:col>8</xdr:col>
      <xdr:colOff>180646</xdr:colOff>
      <xdr:row>41</xdr:row>
      <xdr:rowOff>70839</xdr:rowOff>
    </xdr:from>
    <xdr:to>
      <xdr:col>10</xdr:col>
      <xdr:colOff>1405861</xdr:colOff>
      <xdr:row>46</xdr:row>
      <xdr:rowOff>6855</xdr:rowOff>
    </xdr:to>
    <xdr:pic>
      <xdr:nvPicPr>
        <xdr:cNvPr id="5" name="Imagem 4">
          <a:extLst>
            <a:ext uri="{FF2B5EF4-FFF2-40B4-BE49-F238E27FC236}">
              <a16:creationId xmlns:a16="http://schemas.microsoft.com/office/drawing/2014/main" id="{CC586BF2-C571-42B7-C0D2-A036175E51D3}"/>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4992413" y="16197649"/>
          <a:ext cx="1800000" cy="1003473"/>
        </a:xfrm>
        <a:prstGeom prst="rect">
          <a:avLst/>
        </a:prstGeom>
      </xdr:spPr>
    </xdr:pic>
    <xdr:clientData/>
  </xdr:twoCellAnchor>
  <xdr:twoCellAnchor editAs="oneCell">
    <xdr:from>
      <xdr:col>10</xdr:col>
      <xdr:colOff>1182413</xdr:colOff>
      <xdr:row>41</xdr:row>
      <xdr:rowOff>152950</xdr:rowOff>
    </xdr:from>
    <xdr:to>
      <xdr:col>11</xdr:col>
      <xdr:colOff>1455129</xdr:colOff>
      <xdr:row>47</xdr:row>
      <xdr:rowOff>99826</xdr:rowOff>
    </xdr:to>
    <xdr:pic>
      <xdr:nvPicPr>
        <xdr:cNvPr id="15" name="Imagem 14">
          <a:extLst>
            <a:ext uri="{FF2B5EF4-FFF2-40B4-BE49-F238E27FC236}">
              <a16:creationId xmlns:a16="http://schemas.microsoft.com/office/drawing/2014/main" id="{7BAEF42A-F63D-6AD8-CE7F-59CC9D10B9B3}"/>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6568965" y="16279760"/>
          <a:ext cx="1800000" cy="1227825"/>
        </a:xfrm>
        <a:prstGeom prst="rect">
          <a:avLst/>
        </a:prstGeom>
      </xdr:spPr>
    </xdr:pic>
    <xdr:clientData/>
  </xdr:twoCellAnchor>
  <xdr:twoCellAnchor editAs="oneCell">
    <xdr:from>
      <xdr:col>9</xdr:col>
      <xdr:colOff>131377</xdr:colOff>
      <xdr:row>46</xdr:row>
      <xdr:rowOff>70840</xdr:rowOff>
    </xdr:from>
    <xdr:to>
      <xdr:col>11</xdr:col>
      <xdr:colOff>256291</xdr:colOff>
      <xdr:row>49</xdr:row>
      <xdr:rowOff>115821</xdr:rowOff>
    </xdr:to>
    <xdr:pic>
      <xdr:nvPicPr>
        <xdr:cNvPr id="20" name="Imagem 19">
          <a:extLst>
            <a:ext uri="{FF2B5EF4-FFF2-40B4-BE49-F238E27FC236}">
              <a16:creationId xmlns:a16="http://schemas.microsoft.com/office/drawing/2014/main" id="{2E9EA4BC-F4F7-C364-6EAB-099F533CE2FB}"/>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5370127" y="17265107"/>
          <a:ext cx="1800000" cy="685455"/>
        </a:xfrm>
        <a:prstGeom prst="rect">
          <a:avLst/>
        </a:prstGeom>
      </xdr:spPr>
    </xdr:pic>
    <xdr:clientData/>
  </xdr:twoCellAnchor>
  <xdr:twoCellAnchor editAs="oneCell">
    <xdr:from>
      <xdr:col>10</xdr:col>
      <xdr:colOff>1231678</xdr:colOff>
      <xdr:row>45</xdr:row>
      <xdr:rowOff>202216</xdr:rowOff>
    </xdr:from>
    <xdr:to>
      <xdr:col>11</xdr:col>
      <xdr:colOff>1504394</xdr:colOff>
      <xdr:row>50</xdr:row>
      <xdr:rowOff>131380</xdr:rowOff>
    </xdr:to>
    <xdr:pic>
      <xdr:nvPicPr>
        <xdr:cNvPr id="21" name="Imagem 20">
          <a:extLst>
            <a:ext uri="{FF2B5EF4-FFF2-40B4-BE49-F238E27FC236}">
              <a16:creationId xmlns:a16="http://schemas.microsoft.com/office/drawing/2014/main" id="{DB7CC5A2-1BCF-9391-8B9D-2640F7668E14}"/>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6618230" y="17182992"/>
          <a:ext cx="1800000" cy="980198"/>
        </a:xfrm>
        <a:prstGeom prst="rect">
          <a:avLst/>
        </a:prstGeom>
      </xdr:spPr>
    </xdr:pic>
    <xdr:clientData/>
  </xdr:twoCellAnchor>
  <xdr:twoCellAnchor editAs="oneCell">
    <xdr:from>
      <xdr:col>18</xdr:col>
      <xdr:colOff>1108059</xdr:colOff>
      <xdr:row>33</xdr:row>
      <xdr:rowOff>164225</xdr:rowOff>
    </xdr:from>
    <xdr:to>
      <xdr:col>20</xdr:col>
      <xdr:colOff>213490</xdr:colOff>
      <xdr:row>37</xdr:row>
      <xdr:rowOff>17226</xdr:rowOff>
    </xdr:to>
    <xdr:pic>
      <xdr:nvPicPr>
        <xdr:cNvPr id="24" name="Imagem 23">
          <a:extLst>
            <a:ext uri="{FF2B5EF4-FFF2-40B4-BE49-F238E27FC236}">
              <a16:creationId xmlns:a16="http://schemas.microsoft.com/office/drawing/2014/main" id="{F712B23F-BF43-EC86-E125-7BDF7428BC22}"/>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18712887" y="14583104"/>
          <a:ext cx="2160000" cy="706967"/>
        </a:xfrm>
        <a:prstGeom prst="rect">
          <a:avLst/>
        </a:prstGeom>
      </xdr:spPr>
    </xdr:pic>
    <xdr:clientData/>
  </xdr:twoCellAnchor>
  <xdr:twoCellAnchor editAs="oneCell">
    <xdr:from>
      <xdr:col>18</xdr:col>
      <xdr:colOff>1288706</xdr:colOff>
      <xdr:row>38</xdr:row>
      <xdr:rowOff>131051</xdr:rowOff>
    </xdr:from>
    <xdr:to>
      <xdr:col>20</xdr:col>
      <xdr:colOff>394137</xdr:colOff>
      <xdr:row>41</xdr:row>
      <xdr:rowOff>186812</xdr:rowOff>
    </xdr:to>
    <xdr:pic>
      <xdr:nvPicPr>
        <xdr:cNvPr id="40" name="Imagem 39">
          <a:extLst>
            <a:ext uri="{FF2B5EF4-FFF2-40B4-BE49-F238E27FC236}">
              <a16:creationId xmlns:a16="http://schemas.microsoft.com/office/drawing/2014/main" id="{208B0F02-EB46-4CFD-3D65-21E1308F0592}"/>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18893534" y="15617387"/>
          <a:ext cx="2160000" cy="696235"/>
        </a:xfrm>
        <a:prstGeom prst="rect">
          <a:avLst/>
        </a:prstGeom>
      </xdr:spPr>
    </xdr:pic>
    <xdr:clientData/>
  </xdr:twoCellAnchor>
  <xdr:twoCellAnchor editAs="oneCell">
    <xdr:from>
      <xdr:col>18</xdr:col>
      <xdr:colOff>1140905</xdr:colOff>
      <xdr:row>43</xdr:row>
      <xdr:rowOff>84776</xdr:rowOff>
    </xdr:from>
    <xdr:to>
      <xdr:col>20</xdr:col>
      <xdr:colOff>246336</xdr:colOff>
      <xdr:row>47</xdr:row>
      <xdr:rowOff>86620</xdr:rowOff>
    </xdr:to>
    <xdr:pic>
      <xdr:nvPicPr>
        <xdr:cNvPr id="41" name="Imagem 40">
          <a:extLst>
            <a:ext uri="{FF2B5EF4-FFF2-40B4-BE49-F238E27FC236}">
              <a16:creationId xmlns:a16="http://schemas.microsoft.com/office/drawing/2014/main" id="{35443DE7-5D03-BD86-7D61-F6D58E0746DF}"/>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18745733" y="16638569"/>
          <a:ext cx="2160000" cy="855810"/>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2</xdr:col>
      <xdr:colOff>168992</xdr:colOff>
      <xdr:row>1</xdr:row>
      <xdr:rowOff>76814</xdr:rowOff>
    </xdr:from>
    <xdr:to>
      <xdr:col>2</xdr:col>
      <xdr:colOff>1115684</xdr:colOff>
      <xdr:row>3</xdr:row>
      <xdr:rowOff>264968</xdr:rowOff>
    </xdr:to>
    <xdr:pic>
      <xdr:nvPicPr>
        <xdr:cNvPr id="2" name="Imagem 1">
          <a:extLst>
            <a:ext uri="{FF2B5EF4-FFF2-40B4-BE49-F238E27FC236}">
              <a16:creationId xmlns:a16="http://schemas.microsoft.com/office/drawing/2014/main" id="{CA115C61-18A7-4D92-9BB9-F6566745FE7C}"/>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2" y="219689"/>
          <a:ext cx="946692" cy="988254"/>
        </a:xfrm>
        <a:prstGeom prst="rect">
          <a:avLst/>
        </a:prstGeom>
      </xdr:spPr>
    </xdr:pic>
    <xdr:clientData/>
  </xdr:twoCellAnchor>
  <xdr:oneCellAnchor>
    <xdr:from>
      <xdr:col>17</xdr:col>
      <xdr:colOff>1223949</xdr:colOff>
      <xdr:row>0</xdr:row>
      <xdr:rowOff>0</xdr:rowOff>
    </xdr:from>
    <xdr:ext cx="646896" cy="677573"/>
    <xdr:pic>
      <xdr:nvPicPr>
        <xdr:cNvPr id="6" name="Gráfico 5" descr="Início com preenchimento sólido">
          <a:hlinkClick xmlns:r="http://schemas.openxmlformats.org/officeDocument/2006/relationships" r:id="rId2"/>
          <a:extLst>
            <a:ext uri="{FF2B5EF4-FFF2-40B4-BE49-F238E27FC236}">
              <a16:creationId xmlns:a16="http://schemas.microsoft.com/office/drawing/2014/main" id="{55ADD65D-921C-41F9-B001-B1C7A2D00312}"/>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199"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7" name="TextBox 18">
          <a:extLst>
            <a:ext uri="{FF2B5EF4-FFF2-40B4-BE49-F238E27FC236}">
              <a16:creationId xmlns:a16="http://schemas.microsoft.com/office/drawing/2014/main" id="{040FDA12-A30D-453F-895C-790B372A4865}"/>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8" name="TextBox 19">
          <a:extLst>
            <a:ext uri="{FF2B5EF4-FFF2-40B4-BE49-F238E27FC236}">
              <a16:creationId xmlns:a16="http://schemas.microsoft.com/office/drawing/2014/main" id="{BD93540C-0B49-434C-A0A1-5BDE0889613C}"/>
            </a:ext>
          </a:extLst>
        </xdr:cNvPr>
        <xdr:cNvSpPr txBox="1"/>
      </xdr:nvSpPr>
      <xdr:spPr>
        <a:xfrm>
          <a:off x="17962526"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Seguiente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9" name="TextBox 22">
          <a:extLst>
            <a:ext uri="{FF2B5EF4-FFF2-40B4-BE49-F238E27FC236}">
              <a16:creationId xmlns:a16="http://schemas.microsoft.com/office/drawing/2014/main" id="{CBE613A6-D188-4BF8-BAA5-9157CED0E54A}"/>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1111442</xdr:colOff>
      <xdr:row>1</xdr:row>
      <xdr:rowOff>446563</xdr:rowOff>
    </xdr:to>
    <xdr:sp macro="" textlink="">
      <xdr:nvSpPr>
        <xdr:cNvPr id="10" name="Isosceles Triangle 23">
          <a:hlinkClick xmlns:r="http://schemas.openxmlformats.org/officeDocument/2006/relationships" r:id="rId5"/>
          <a:extLst>
            <a:ext uri="{FF2B5EF4-FFF2-40B4-BE49-F238E27FC236}">
              <a16:creationId xmlns:a16="http://schemas.microsoft.com/office/drawing/2014/main" id="{9C9DD91F-9038-4D88-8803-268223F52A82}"/>
            </a:ext>
          </a:extLst>
        </xdr:cNvPr>
        <xdr:cNvSpPr/>
      </xdr:nvSpPr>
      <xdr:spPr>
        <a:xfrm rot="5400000">
          <a:off x="18307884"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14" name="Isosceles Triangle 25">
          <a:hlinkClick xmlns:r="http://schemas.openxmlformats.org/officeDocument/2006/relationships" r:id="rId6"/>
          <a:extLst>
            <a:ext uri="{FF2B5EF4-FFF2-40B4-BE49-F238E27FC236}">
              <a16:creationId xmlns:a16="http://schemas.microsoft.com/office/drawing/2014/main" id="{CDF745F8-F085-4910-B004-DEA2830DE50C}"/>
            </a:ext>
          </a:extLst>
        </xdr:cNvPr>
        <xdr:cNvSpPr/>
      </xdr:nvSpPr>
      <xdr:spPr>
        <a:xfrm rot="16200000">
          <a:off x="16647194"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46089</xdr:colOff>
      <xdr:row>0</xdr:row>
      <xdr:rowOff>46089</xdr:rowOff>
    </xdr:from>
    <xdr:to>
      <xdr:col>11</xdr:col>
      <xdr:colOff>416027</xdr:colOff>
      <xdr:row>1</xdr:row>
      <xdr:rowOff>200947</xdr:rowOff>
    </xdr:to>
    <xdr:sp macro="" textlink="">
      <xdr:nvSpPr>
        <xdr:cNvPr id="12" name="Retângulo 11">
          <a:hlinkClick xmlns:r="http://schemas.openxmlformats.org/officeDocument/2006/relationships" r:id="rId7"/>
          <a:extLst>
            <a:ext uri="{FF2B5EF4-FFF2-40B4-BE49-F238E27FC236}">
              <a16:creationId xmlns:a16="http://schemas.microsoft.com/office/drawing/2014/main" id="{C361A49C-CAB1-43E6-8759-E05F224D40FF}"/>
            </a:ext>
          </a:extLst>
        </xdr:cNvPr>
        <xdr:cNvSpPr/>
      </xdr:nvSpPr>
      <xdr:spPr>
        <a:xfrm>
          <a:off x="5408664" y="46089"/>
          <a:ext cx="1903463" cy="297733"/>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254000</xdr:colOff>
      <xdr:row>1</xdr:row>
      <xdr:rowOff>428625</xdr:rowOff>
    </xdr:from>
    <xdr:to>
      <xdr:col>10</xdr:col>
      <xdr:colOff>1237225</xdr:colOff>
      <xdr:row>4</xdr:row>
      <xdr:rowOff>75558</xdr:rowOff>
    </xdr:to>
    <xdr:grpSp>
      <xdr:nvGrpSpPr>
        <xdr:cNvPr id="16" name="Agrupar 5">
          <a:hlinkClick xmlns:r="http://schemas.openxmlformats.org/officeDocument/2006/relationships" r:id="rId8"/>
          <a:extLst>
            <a:ext uri="{FF2B5EF4-FFF2-40B4-BE49-F238E27FC236}">
              <a16:creationId xmlns:a16="http://schemas.microsoft.com/office/drawing/2014/main" id="{91D4A83E-6DDE-43E1-B4B4-6665E231FE8A}"/>
            </a:ext>
          </a:extLst>
        </xdr:cNvPr>
        <xdr:cNvGrpSpPr/>
      </xdr:nvGrpSpPr>
      <xdr:grpSpPr>
        <a:xfrm>
          <a:off x="5887357" y="564696"/>
          <a:ext cx="983225" cy="889719"/>
          <a:chOff x="4970318" y="190500"/>
          <a:chExt cx="1143001" cy="1091045"/>
        </a:xfrm>
      </xdr:grpSpPr>
      <xdr:sp macro="" textlink="">
        <xdr:nvSpPr>
          <xdr:cNvPr id="17" name="Elipse 6">
            <a:extLst>
              <a:ext uri="{FF2B5EF4-FFF2-40B4-BE49-F238E27FC236}">
                <a16:creationId xmlns:a16="http://schemas.microsoft.com/office/drawing/2014/main" id="{CDD7806D-A722-7648-6E41-27EDF85A0B05}"/>
              </a:ext>
            </a:extLst>
          </xdr:cNvPr>
          <xdr:cNvSpPr/>
        </xdr:nvSpPr>
        <xdr:spPr>
          <a:xfrm>
            <a:off x="4970318" y="190500"/>
            <a:ext cx="1143001" cy="1091045"/>
          </a:xfrm>
          <a:prstGeom prst="ellipse">
            <a:avLst/>
          </a:prstGeom>
          <a:solidFill>
            <a:schemeClr val="bg1"/>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8" name="Imagem 7">
            <a:extLst>
              <a:ext uri="{FF2B5EF4-FFF2-40B4-BE49-F238E27FC236}">
                <a16:creationId xmlns:a16="http://schemas.microsoft.com/office/drawing/2014/main" id="{ECDDD704-7041-CBEF-BD12-8D2AE7931B36}"/>
              </a:ext>
            </a:extLst>
          </xdr:cNvPr>
          <xdr:cNvPicPr>
            <a:picLocks noChangeAspect="1"/>
          </xdr:cNvPicPr>
        </xdr:nvPicPr>
        <xdr:blipFill rotWithShape="1">
          <a:blip xmlns:r="http://schemas.openxmlformats.org/officeDocument/2006/relationships" r:embed="rId9" cstate="email">
            <a:extLst>
              <a:ext uri="{28A0092B-C50C-407E-A947-70E740481C1C}">
                <a14:useLocalDpi xmlns:a14="http://schemas.microsoft.com/office/drawing/2010/main"/>
              </a:ext>
            </a:extLst>
          </a:blip>
          <a:srcRect/>
          <a:stretch/>
        </xdr:blipFill>
        <xdr:spPr>
          <a:xfrm>
            <a:off x="5126181" y="259773"/>
            <a:ext cx="831273" cy="848591"/>
          </a:xfrm>
          <a:prstGeom prst="rect">
            <a:avLst/>
          </a:prstGeom>
        </xdr:spPr>
      </xdr:pic>
    </xdr:grpSp>
    <xdr:clientData/>
  </xdr:twoCellAnchor>
  <xdr:twoCellAnchor editAs="oneCell">
    <xdr:from>
      <xdr:col>10</xdr:col>
      <xdr:colOff>1</xdr:colOff>
      <xdr:row>27</xdr:row>
      <xdr:rowOff>1</xdr:rowOff>
    </xdr:from>
    <xdr:to>
      <xdr:col>11</xdr:col>
      <xdr:colOff>1155703</xdr:colOff>
      <xdr:row>31</xdr:row>
      <xdr:rowOff>218747</xdr:rowOff>
    </xdr:to>
    <xdr:pic>
      <xdr:nvPicPr>
        <xdr:cNvPr id="20" name="Imagem 2">
          <a:extLst>
            <a:ext uri="{FF2B5EF4-FFF2-40B4-BE49-F238E27FC236}">
              <a16:creationId xmlns:a16="http://schemas.microsoft.com/office/drawing/2014/main" id="{0BF0A947-28FB-C2F9-3807-96A8012066E4}"/>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386553" y="13384268"/>
          <a:ext cx="2689227" cy="1133146"/>
        </a:xfrm>
        <a:prstGeom prst="rect">
          <a:avLst/>
        </a:prstGeom>
      </xdr:spPr>
    </xdr:pic>
    <xdr:clientData/>
  </xdr:twoCellAnchor>
  <xdr:twoCellAnchor editAs="oneCell">
    <xdr:from>
      <xdr:col>10</xdr:col>
      <xdr:colOff>65690</xdr:colOff>
      <xdr:row>32</xdr:row>
      <xdr:rowOff>131380</xdr:rowOff>
    </xdr:from>
    <xdr:to>
      <xdr:col>11</xdr:col>
      <xdr:colOff>1291130</xdr:colOff>
      <xdr:row>36</xdr:row>
      <xdr:rowOff>222702</xdr:rowOff>
    </xdr:to>
    <xdr:pic>
      <xdr:nvPicPr>
        <xdr:cNvPr id="19" name="Imagem 3">
          <a:extLst>
            <a:ext uri="{FF2B5EF4-FFF2-40B4-BE49-F238E27FC236}">
              <a16:creationId xmlns:a16="http://schemas.microsoft.com/office/drawing/2014/main" id="{30315C6E-0AAF-E582-AFF4-32DD222B6DDA}"/>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5452242" y="14665216"/>
          <a:ext cx="2758965" cy="1005722"/>
        </a:xfrm>
        <a:prstGeom prst="rect">
          <a:avLst/>
        </a:prstGeom>
      </xdr:spPr>
    </xdr:pic>
    <xdr:clientData/>
  </xdr:twoCellAnchor>
  <xdr:twoCellAnchor editAs="oneCell">
    <xdr:from>
      <xdr:col>13</xdr:col>
      <xdr:colOff>1</xdr:colOff>
      <xdr:row>27</xdr:row>
      <xdr:rowOff>0</xdr:rowOff>
    </xdr:from>
    <xdr:to>
      <xdr:col>14</xdr:col>
      <xdr:colOff>1044794</xdr:colOff>
      <xdr:row>34</xdr:row>
      <xdr:rowOff>127799</xdr:rowOff>
    </xdr:to>
    <xdr:pic>
      <xdr:nvPicPr>
        <xdr:cNvPr id="25" name="Imagem 4">
          <a:extLst>
            <a:ext uri="{FF2B5EF4-FFF2-40B4-BE49-F238E27FC236}">
              <a16:creationId xmlns:a16="http://schemas.microsoft.com/office/drawing/2014/main" id="{37969059-A2C8-794A-9DEA-746FC44C6C7A}"/>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9968406" y="13384267"/>
          <a:ext cx="2578318" cy="1727999"/>
        </a:xfrm>
        <a:prstGeom prst="rect">
          <a:avLst/>
        </a:prstGeom>
      </xdr:spPr>
    </xdr:pic>
    <xdr:clientData/>
  </xdr:twoCellAnchor>
  <xdr:twoCellAnchor editAs="oneCell">
    <xdr:from>
      <xdr:col>13</xdr:col>
      <xdr:colOff>0</xdr:colOff>
      <xdr:row>35</xdr:row>
      <xdr:rowOff>98534</xdr:rowOff>
    </xdr:from>
    <xdr:to>
      <xdr:col>14</xdr:col>
      <xdr:colOff>1176174</xdr:colOff>
      <xdr:row>40</xdr:row>
      <xdr:rowOff>14932</xdr:rowOff>
    </xdr:to>
    <xdr:pic>
      <xdr:nvPicPr>
        <xdr:cNvPr id="29" name="Imagem 10">
          <a:extLst>
            <a:ext uri="{FF2B5EF4-FFF2-40B4-BE49-F238E27FC236}">
              <a16:creationId xmlns:a16="http://schemas.microsoft.com/office/drawing/2014/main" id="{0F456859-1558-3D13-3351-9B07CD03C150}"/>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9968405" y="15322112"/>
          <a:ext cx="2709699" cy="1059398"/>
        </a:xfrm>
        <a:prstGeom prst="rect">
          <a:avLst/>
        </a:prstGeom>
      </xdr:spPr>
    </xdr:pic>
    <xdr:clientData/>
  </xdr:twoCellAnchor>
  <xdr:twoCellAnchor editAs="oneCell">
    <xdr:from>
      <xdr:col>16</xdr:col>
      <xdr:colOff>65690</xdr:colOff>
      <xdr:row>27</xdr:row>
      <xdr:rowOff>143595</xdr:rowOff>
    </xdr:from>
    <xdr:to>
      <xdr:col>17</xdr:col>
      <xdr:colOff>698406</xdr:colOff>
      <xdr:row>30</xdr:row>
      <xdr:rowOff>222609</xdr:rowOff>
    </xdr:to>
    <xdr:pic>
      <xdr:nvPicPr>
        <xdr:cNvPr id="4" name="Imagem 3">
          <a:extLst>
            <a:ext uri="{FF2B5EF4-FFF2-40B4-BE49-F238E27FC236}">
              <a16:creationId xmlns:a16="http://schemas.microsoft.com/office/drawing/2014/main" id="{E3DD465B-603E-5A2B-E228-E8A84E2C0E8A}"/>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14615949" y="13527862"/>
          <a:ext cx="2160000" cy="768756"/>
        </a:xfrm>
        <a:prstGeom prst="rect">
          <a:avLst/>
        </a:prstGeom>
      </xdr:spPr>
    </xdr:pic>
    <xdr:clientData/>
  </xdr:twoCellAnchor>
  <xdr:twoCellAnchor editAs="oneCell">
    <xdr:from>
      <xdr:col>16</xdr:col>
      <xdr:colOff>426983</xdr:colOff>
      <xdr:row>28</xdr:row>
      <xdr:rowOff>209285</xdr:rowOff>
    </xdr:from>
    <xdr:to>
      <xdr:col>17</xdr:col>
      <xdr:colOff>1059699</xdr:colOff>
      <xdr:row>32</xdr:row>
      <xdr:rowOff>93301</xdr:rowOff>
    </xdr:to>
    <xdr:pic>
      <xdr:nvPicPr>
        <xdr:cNvPr id="5" name="Imagem 4">
          <a:extLst>
            <a:ext uri="{FF2B5EF4-FFF2-40B4-BE49-F238E27FC236}">
              <a16:creationId xmlns:a16="http://schemas.microsoft.com/office/drawing/2014/main" id="{4A8D6634-FADF-2C91-235D-834D8FDA49ED}"/>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14977242" y="13823466"/>
          <a:ext cx="2160000" cy="803671"/>
        </a:xfrm>
        <a:prstGeom prst="rect">
          <a:avLst/>
        </a:prstGeom>
      </xdr:spPr>
    </xdr:pic>
    <xdr:clientData/>
  </xdr:twoCellAnchor>
  <xdr:twoCellAnchor editAs="oneCell">
    <xdr:from>
      <xdr:col>16</xdr:col>
      <xdr:colOff>739009</xdr:colOff>
      <xdr:row>31</xdr:row>
      <xdr:rowOff>127173</xdr:rowOff>
    </xdr:from>
    <xdr:to>
      <xdr:col>17</xdr:col>
      <xdr:colOff>1371725</xdr:colOff>
      <xdr:row>35</xdr:row>
      <xdr:rowOff>23932</xdr:rowOff>
    </xdr:to>
    <xdr:pic>
      <xdr:nvPicPr>
        <xdr:cNvPr id="11" name="Imagem 10">
          <a:extLst>
            <a:ext uri="{FF2B5EF4-FFF2-40B4-BE49-F238E27FC236}">
              <a16:creationId xmlns:a16="http://schemas.microsoft.com/office/drawing/2014/main" id="{CA6953F3-9017-3EE1-953C-80AF0F6EAD7A}"/>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15289268" y="14431095"/>
          <a:ext cx="2160000" cy="816415"/>
        </a:xfrm>
        <a:prstGeom prst="rect">
          <a:avLst/>
        </a:prstGeom>
      </xdr:spPr>
    </xdr:pic>
    <xdr:clientData/>
  </xdr:twoCellAnchor>
  <xdr:twoCellAnchor editAs="oneCell">
    <xdr:from>
      <xdr:col>16</xdr:col>
      <xdr:colOff>837545</xdr:colOff>
      <xdr:row>38</xdr:row>
      <xdr:rowOff>61482</xdr:rowOff>
    </xdr:from>
    <xdr:to>
      <xdr:col>17</xdr:col>
      <xdr:colOff>1470261</xdr:colOff>
      <xdr:row>42</xdr:row>
      <xdr:rowOff>20897</xdr:rowOff>
    </xdr:to>
    <xdr:pic>
      <xdr:nvPicPr>
        <xdr:cNvPr id="13" name="Imagem 12">
          <a:extLst>
            <a:ext uri="{FF2B5EF4-FFF2-40B4-BE49-F238E27FC236}">
              <a16:creationId xmlns:a16="http://schemas.microsoft.com/office/drawing/2014/main" id="{4BB9B7AC-D9DA-7EB9-C302-375F433DAB31}"/>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15387804" y="15974801"/>
          <a:ext cx="2160000" cy="879070"/>
        </a:xfrm>
        <a:prstGeom prst="rect">
          <a:avLst/>
        </a:prstGeom>
      </xdr:spPr>
    </xdr:pic>
    <xdr:clientData/>
  </xdr:twoCellAnchor>
  <xdr:twoCellAnchor editAs="oneCell">
    <xdr:from>
      <xdr:col>16</xdr:col>
      <xdr:colOff>319197</xdr:colOff>
      <xdr:row>44</xdr:row>
      <xdr:rowOff>114957</xdr:rowOff>
    </xdr:from>
    <xdr:to>
      <xdr:col>17</xdr:col>
      <xdr:colOff>1026855</xdr:colOff>
      <xdr:row>48</xdr:row>
      <xdr:rowOff>49267</xdr:rowOff>
    </xdr:to>
    <xdr:pic>
      <xdr:nvPicPr>
        <xdr:cNvPr id="15" name="Imagem 14">
          <a:extLst>
            <a:ext uri="{FF2B5EF4-FFF2-40B4-BE49-F238E27FC236}">
              <a16:creationId xmlns:a16="http://schemas.microsoft.com/office/drawing/2014/main" id="{79A51293-0366-1D12-34B2-58EA442BBEBE}"/>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14869456" y="17407759"/>
          <a:ext cx="2234942" cy="853965"/>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2</xdr:col>
      <xdr:colOff>168992</xdr:colOff>
      <xdr:row>1</xdr:row>
      <xdr:rowOff>76814</xdr:rowOff>
    </xdr:from>
    <xdr:to>
      <xdr:col>2</xdr:col>
      <xdr:colOff>1115684</xdr:colOff>
      <xdr:row>3</xdr:row>
      <xdr:rowOff>264968</xdr:rowOff>
    </xdr:to>
    <xdr:pic>
      <xdr:nvPicPr>
        <xdr:cNvPr id="2" name="Imagem 1">
          <a:extLst>
            <a:ext uri="{FF2B5EF4-FFF2-40B4-BE49-F238E27FC236}">
              <a16:creationId xmlns:a16="http://schemas.microsoft.com/office/drawing/2014/main" id="{0D682510-2B3C-4825-9D3F-BF2EC3EAB9E6}"/>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2" y="219689"/>
          <a:ext cx="946692" cy="988254"/>
        </a:xfrm>
        <a:prstGeom prst="rect">
          <a:avLst/>
        </a:prstGeom>
      </xdr:spPr>
    </xdr:pic>
    <xdr:clientData/>
  </xdr:twoCellAnchor>
  <xdr:oneCellAnchor>
    <xdr:from>
      <xdr:col>17</xdr:col>
      <xdr:colOff>1223949</xdr:colOff>
      <xdr:row>0</xdr:row>
      <xdr:rowOff>0</xdr:rowOff>
    </xdr:from>
    <xdr:ext cx="646896" cy="677573"/>
    <xdr:pic>
      <xdr:nvPicPr>
        <xdr:cNvPr id="6" name="Gráfico 5" descr="Início com preenchimento sólido">
          <a:hlinkClick xmlns:r="http://schemas.openxmlformats.org/officeDocument/2006/relationships" r:id="rId2"/>
          <a:extLst>
            <a:ext uri="{FF2B5EF4-FFF2-40B4-BE49-F238E27FC236}">
              <a16:creationId xmlns:a16="http://schemas.microsoft.com/office/drawing/2014/main" id="{B3A3AB41-DC21-4DC3-9323-26A44351A268}"/>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199"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7" name="TextBox 18">
          <a:extLst>
            <a:ext uri="{FF2B5EF4-FFF2-40B4-BE49-F238E27FC236}">
              <a16:creationId xmlns:a16="http://schemas.microsoft.com/office/drawing/2014/main" id="{CDF732F1-1E96-49FA-ACD0-9A4012943D62}"/>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8" name="TextBox 19">
          <a:extLst>
            <a:ext uri="{FF2B5EF4-FFF2-40B4-BE49-F238E27FC236}">
              <a16:creationId xmlns:a16="http://schemas.microsoft.com/office/drawing/2014/main" id="{9290E728-BD15-4A45-8E44-B05C0FFD1758}"/>
            </a:ext>
          </a:extLst>
        </xdr:cNvPr>
        <xdr:cNvSpPr txBox="1"/>
      </xdr:nvSpPr>
      <xdr:spPr>
        <a:xfrm>
          <a:off x="17962526"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Seguiente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9" name="TextBox 22">
          <a:extLst>
            <a:ext uri="{FF2B5EF4-FFF2-40B4-BE49-F238E27FC236}">
              <a16:creationId xmlns:a16="http://schemas.microsoft.com/office/drawing/2014/main" id="{12471526-5566-4088-9877-034DAAB6416D}"/>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1111442</xdr:colOff>
      <xdr:row>1</xdr:row>
      <xdr:rowOff>446563</xdr:rowOff>
    </xdr:to>
    <xdr:sp macro="" textlink="">
      <xdr:nvSpPr>
        <xdr:cNvPr id="10" name="Isosceles Triangle 23">
          <a:hlinkClick xmlns:r="http://schemas.openxmlformats.org/officeDocument/2006/relationships" r:id="rId5"/>
          <a:extLst>
            <a:ext uri="{FF2B5EF4-FFF2-40B4-BE49-F238E27FC236}">
              <a16:creationId xmlns:a16="http://schemas.microsoft.com/office/drawing/2014/main" id="{D6C2CDBC-5347-4BE3-886C-DEA14F29F1D2}"/>
            </a:ext>
          </a:extLst>
        </xdr:cNvPr>
        <xdr:cNvSpPr/>
      </xdr:nvSpPr>
      <xdr:spPr>
        <a:xfrm rot="5400000">
          <a:off x="18307884"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13" name="Isosceles Triangle 25">
          <a:hlinkClick xmlns:r="http://schemas.openxmlformats.org/officeDocument/2006/relationships" r:id="rId6"/>
          <a:extLst>
            <a:ext uri="{FF2B5EF4-FFF2-40B4-BE49-F238E27FC236}">
              <a16:creationId xmlns:a16="http://schemas.microsoft.com/office/drawing/2014/main" id="{18AA4D58-4E42-4285-9C8F-88EC423F19B0}"/>
            </a:ext>
          </a:extLst>
        </xdr:cNvPr>
        <xdr:cNvSpPr/>
      </xdr:nvSpPr>
      <xdr:spPr>
        <a:xfrm rot="16200000">
          <a:off x="16647194"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46089</xdr:colOff>
      <xdr:row>0</xdr:row>
      <xdr:rowOff>46089</xdr:rowOff>
    </xdr:from>
    <xdr:to>
      <xdr:col>11</xdr:col>
      <xdr:colOff>416027</xdr:colOff>
      <xdr:row>1</xdr:row>
      <xdr:rowOff>200947</xdr:rowOff>
    </xdr:to>
    <xdr:sp macro="" textlink="">
      <xdr:nvSpPr>
        <xdr:cNvPr id="12" name="Retângulo 11">
          <a:hlinkClick xmlns:r="http://schemas.openxmlformats.org/officeDocument/2006/relationships" r:id="rId7"/>
          <a:extLst>
            <a:ext uri="{FF2B5EF4-FFF2-40B4-BE49-F238E27FC236}">
              <a16:creationId xmlns:a16="http://schemas.microsoft.com/office/drawing/2014/main" id="{B3176BF5-F7B1-49AB-9842-EA8D26A21CF3}"/>
            </a:ext>
          </a:extLst>
        </xdr:cNvPr>
        <xdr:cNvSpPr/>
      </xdr:nvSpPr>
      <xdr:spPr>
        <a:xfrm>
          <a:off x="5408664" y="46089"/>
          <a:ext cx="1903463" cy="297733"/>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215081</xdr:colOff>
      <xdr:row>1</xdr:row>
      <xdr:rowOff>399436</xdr:rowOff>
    </xdr:from>
    <xdr:to>
      <xdr:col>10</xdr:col>
      <xdr:colOff>1198306</xdr:colOff>
      <xdr:row>4</xdr:row>
      <xdr:rowOff>56099</xdr:rowOff>
    </xdr:to>
    <xdr:grpSp>
      <xdr:nvGrpSpPr>
        <xdr:cNvPr id="16" name="Agrupar 5">
          <a:hlinkClick xmlns:r="http://schemas.openxmlformats.org/officeDocument/2006/relationships" r:id="rId8"/>
          <a:extLst>
            <a:ext uri="{FF2B5EF4-FFF2-40B4-BE49-F238E27FC236}">
              <a16:creationId xmlns:a16="http://schemas.microsoft.com/office/drawing/2014/main" id="{27490609-9DDE-48C2-8509-AD1A39283895}"/>
            </a:ext>
          </a:extLst>
        </xdr:cNvPr>
        <xdr:cNvGrpSpPr/>
      </xdr:nvGrpSpPr>
      <xdr:grpSpPr>
        <a:xfrm>
          <a:off x="5848438" y="535507"/>
          <a:ext cx="983225" cy="899449"/>
          <a:chOff x="4970318" y="190500"/>
          <a:chExt cx="1143001" cy="1091045"/>
        </a:xfrm>
      </xdr:grpSpPr>
      <xdr:sp macro="" textlink="">
        <xdr:nvSpPr>
          <xdr:cNvPr id="17" name="Elipse 6">
            <a:extLst>
              <a:ext uri="{FF2B5EF4-FFF2-40B4-BE49-F238E27FC236}">
                <a16:creationId xmlns:a16="http://schemas.microsoft.com/office/drawing/2014/main" id="{0ED43322-6AD8-2F04-11FF-70DC03217E4F}"/>
              </a:ext>
            </a:extLst>
          </xdr:cNvPr>
          <xdr:cNvSpPr/>
        </xdr:nvSpPr>
        <xdr:spPr>
          <a:xfrm>
            <a:off x="4970318" y="190500"/>
            <a:ext cx="1143001" cy="1091045"/>
          </a:xfrm>
          <a:prstGeom prst="ellipse">
            <a:avLst/>
          </a:prstGeom>
          <a:solidFill>
            <a:schemeClr val="bg1"/>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8" name="Imagem 7">
            <a:extLst>
              <a:ext uri="{FF2B5EF4-FFF2-40B4-BE49-F238E27FC236}">
                <a16:creationId xmlns:a16="http://schemas.microsoft.com/office/drawing/2014/main" id="{ADFF9B4C-7979-D15B-0559-8241593CD79B}"/>
              </a:ext>
            </a:extLst>
          </xdr:cNvPr>
          <xdr:cNvPicPr>
            <a:picLocks noChangeAspect="1"/>
          </xdr:cNvPicPr>
        </xdr:nvPicPr>
        <xdr:blipFill rotWithShape="1">
          <a:blip xmlns:r="http://schemas.openxmlformats.org/officeDocument/2006/relationships" r:embed="rId9" cstate="email">
            <a:extLst>
              <a:ext uri="{28A0092B-C50C-407E-A947-70E740481C1C}">
                <a14:useLocalDpi xmlns:a14="http://schemas.microsoft.com/office/drawing/2010/main"/>
              </a:ext>
            </a:extLst>
          </a:blip>
          <a:srcRect/>
          <a:stretch/>
        </xdr:blipFill>
        <xdr:spPr>
          <a:xfrm>
            <a:off x="5126181" y="259773"/>
            <a:ext cx="831273" cy="848591"/>
          </a:xfrm>
          <a:prstGeom prst="rect">
            <a:avLst/>
          </a:prstGeom>
        </xdr:spPr>
      </xdr:pic>
    </xdr:grpSp>
    <xdr:clientData/>
  </xdr:twoCellAnchor>
  <xdr:twoCellAnchor editAs="oneCell">
    <xdr:from>
      <xdr:col>13</xdr:col>
      <xdr:colOff>0</xdr:colOff>
      <xdr:row>27</xdr:row>
      <xdr:rowOff>1</xdr:rowOff>
    </xdr:from>
    <xdr:to>
      <xdr:col>14</xdr:col>
      <xdr:colOff>791695</xdr:colOff>
      <xdr:row>33</xdr:row>
      <xdr:rowOff>57151</xdr:rowOff>
    </xdr:to>
    <xdr:pic>
      <xdr:nvPicPr>
        <xdr:cNvPr id="15" name="Imagem 4">
          <a:extLst>
            <a:ext uri="{FF2B5EF4-FFF2-40B4-BE49-F238E27FC236}">
              <a16:creationId xmlns:a16="http://schemas.microsoft.com/office/drawing/2014/main" id="{347B840A-7899-4430-9E67-A961E1224B1D}"/>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9968405" y="13384268"/>
          <a:ext cx="2325220" cy="1428750"/>
        </a:xfrm>
        <a:prstGeom prst="rect">
          <a:avLst/>
        </a:prstGeom>
      </xdr:spPr>
    </xdr:pic>
    <xdr:clientData/>
  </xdr:twoCellAnchor>
  <xdr:twoCellAnchor editAs="oneCell">
    <xdr:from>
      <xdr:col>13</xdr:col>
      <xdr:colOff>0</xdr:colOff>
      <xdr:row>34</xdr:row>
      <xdr:rowOff>1</xdr:rowOff>
    </xdr:from>
    <xdr:to>
      <xdr:col>14</xdr:col>
      <xdr:colOff>1471777</xdr:colOff>
      <xdr:row>41</xdr:row>
      <xdr:rowOff>197493</xdr:rowOff>
    </xdr:to>
    <xdr:pic>
      <xdr:nvPicPr>
        <xdr:cNvPr id="20" name="Imagem 10">
          <a:extLst>
            <a:ext uri="{FF2B5EF4-FFF2-40B4-BE49-F238E27FC236}">
              <a16:creationId xmlns:a16="http://schemas.microsoft.com/office/drawing/2014/main" id="{5962E68C-8C42-DB89-025B-5754163B7E17}"/>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9968405" y="14993665"/>
          <a:ext cx="3005302" cy="1797692"/>
        </a:xfrm>
        <a:prstGeom prst="rect">
          <a:avLst/>
        </a:prstGeom>
      </xdr:spPr>
    </xdr:pic>
    <xdr:clientData/>
  </xdr:twoCellAnchor>
  <xdr:twoCellAnchor editAs="oneCell">
    <xdr:from>
      <xdr:col>12</xdr:col>
      <xdr:colOff>1494440</xdr:colOff>
      <xdr:row>42</xdr:row>
      <xdr:rowOff>114957</xdr:rowOff>
    </xdr:from>
    <xdr:to>
      <xdr:col>14</xdr:col>
      <xdr:colOff>348690</xdr:colOff>
      <xdr:row>46</xdr:row>
      <xdr:rowOff>218746</xdr:rowOff>
    </xdr:to>
    <xdr:pic>
      <xdr:nvPicPr>
        <xdr:cNvPr id="24" name="Imagem 13">
          <a:extLst>
            <a:ext uri="{FF2B5EF4-FFF2-40B4-BE49-F238E27FC236}">
              <a16:creationId xmlns:a16="http://schemas.microsoft.com/office/drawing/2014/main" id="{B9BE115F-39F1-B9D7-12B4-6075F1FA4268}"/>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9935561" y="16947931"/>
          <a:ext cx="1921300" cy="1018189"/>
        </a:xfrm>
        <a:prstGeom prst="rect">
          <a:avLst/>
        </a:prstGeom>
      </xdr:spPr>
    </xdr:pic>
    <xdr:clientData/>
  </xdr:twoCellAnchor>
  <xdr:twoCellAnchor editAs="oneCell">
    <xdr:from>
      <xdr:col>16</xdr:col>
      <xdr:colOff>1</xdr:colOff>
      <xdr:row>27</xdr:row>
      <xdr:rowOff>0</xdr:rowOff>
    </xdr:from>
    <xdr:to>
      <xdr:col>18</xdr:col>
      <xdr:colOff>335785</xdr:colOff>
      <xdr:row>33</xdr:row>
      <xdr:rowOff>155685</xdr:rowOff>
    </xdr:to>
    <xdr:pic>
      <xdr:nvPicPr>
        <xdr:cNvPr id="26" name="Imagem 14">
          <a:extLst>
            <a:ext uri="{FF2B5EF4-FFF2-40B4-BE49-F238E27FC236}">
              <a16:creationId xmlns:a16="http://schemas.microsoft.com/office/drawing/2014/main" id="{8F395DE4-BA51-0249-4740-607E51A5FD6B}"/>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14550260" y="13384267"/>
          <a:ext cx="3402834" cy="1527285"/>
        </a:xfrm>
        <a:prstGeom prst="rect">
          <a:avLst/>
        </a:prstGeom>
      </xdr:spPr>
    </xdr:pic>
    <xdr:clientData/>
  </xdr:twoCellAnchor>
  <xdr:twoCellAnchor editAs="oneCell">
    <xdr:from>
      <xdr:col>13</xdr:col>
      <xdr:colOff>49268</xdr:colOff>
      <xdr:row>28</xdr:row>
      <xdr:rowOff>32845</xdr:rowOff>
    </xdr:from>
    <xdr:to>
      <xdr:col>14</xdr:col>
      <xdr:colOff>1192597</xdr:colOff>
      <xdr:row>33</xdr:row>
      <xdr:rowOff>29640</xdr:rowOff>
    </xdr:to>
    <xdr:pic>
      <xdr:nvPicPr>
        <xdr:cNvPr id="21" name="Imagem 2">
          <a:extLst>
            <a:ext uri="{FF2B5EF4-FFF2-40B4-BE49-F238E27FC236}">
              <a16:creationId xmlns:a16="http://schemas.microsoft.com/office/drawing/2014/main" id="{77939645-D511-4193-E1DB-902A7EF4D4F3}"/>
            </a:ext>
          </a:extLst>
        </xdr:cNvPr>
        <xdr:cNvPicPr>
          <a:picLocks noChangeAspect="1"/>
        </xdr:cNvPicPr>
      </xdr:nvPicPr>
      <xdr:blipFill>
        <a:blip xmlns:r="http://schemas.openxmlformats.org/officeDocument/2006/relationships" r:embed="rId14"/>
        <a:stretch>
          <a:fillRect/>
        </a:stretch>
      </xdr:blipFill>
      <xdr:spPr>
        <a:xfrm>
          <a:off x="10017673" y="13647026"/>
          <a:ext cx="2676854" cy="1139795"/>
        </a:xfrm>
        <a:prstGeom prst="rect">
          <a:avLst/>
        </a:prstGeom>
      </xdr:spPr>
    </xdr:pic>
    <xdr:clientData/>
  </xdr:twoCellAnchor>
  <xdr:twoCellAnchor editAs="oneCell">
    <xdr:from>
      <xdr:col>13</xdr:col>
      <xdr:colOff>262759</xdr:colOff>
      <xdr:row>31</xdr:row>
      <xdr:rowOff>16423</xdr:rowOff>
    </xdr:from>
    <xdr:to>
      <xdr:col>14</xdr:col>
      <xdr:colOff>1356820</xdr:colOff>
      <xdr:row>35</xdr:row>
      <xdr:rowOff>79320</xdr:rowOff>
    </xdr:to>
    <xdr:pic>
      <xdr:nvPicPr>
        <xdr:cNvPr id="27" name="Imagem 4">
          <a:extLst>
            <a:ext uri="{FF2B5EF4-FFF2-40B4-BE49-F238E27FC236}">
              <a16:creationId xmlns:a16="http://schemas.microsoft.com/office/drawing/2014/main" id="{042107FC-2770-8A3B-1251-0829CA0370D5}"/>
            </a:ext>
          </a:extLst>
        </xdr:cNvPr>
        <xdr:cNvPicPr>
          <a:picLocks noChangeAspect="1"/>
        </xdr:cNvPicPr>
      </xdr:nvPicPr>
      <xdr:blipFill>
        <a:blip xmlns:r="http://schemas.openxmlformats.org/officeDocument/2006/relationships" r:embed="rId15"/>
        <a:stretch>
          <a:fillRect/>
        </a:stretch>
      </xdr:blipFill>
      <xdr:spPr>
        <a:xfrm>
          <a:off x="10231164" y="14320345"/>
          <a:ext cx="2627586" cy="977297"/>
        </a:xfrm>
        <a:prstGeom prst="rect">
          <a:avLst/>
        </a:prstGeom>
      </xdr:spPr>
    </xdr:pic>
    <xdr:clientData/>
  </xdr:twoCellAnchor>
  <xdr:twoCellAnchor editAs="oneCell">
    <xdr:from>
      <xdr:col>16</xdr:col>
      <xdr:colOff>-1</xdr:colOff>
      <xdr:row>30</xdr:row>
      <xdr:rowOff>65690</xdr:rowOff>
    </xdr:from>
    <xdr:to>
      <xdr:col>18</xdr:col>
      <xdr:colOff>719500</xdr:colOff>
      <xdr:row>39</xdr:row>
      <xdr:rowOff>19161</xdr:rowOff>
    </xdr:to>
    <xdr:pic>
      <xdr:nvPicPr>
        <xdr:cNvPr id="31" name="Imagem 13">
          <a:extLst>
            <a:ext uri="{FF2B5EF4-FFF2-40B4-BE49-F238E27FC236}">
              <a16:creationId xmlns:a16="http://schemas.microsoft.com/office/drawing/2014/main" id="{40EE1AA2-9C0D-F2ED-DB86-2C4DC9B568FE}"/>
            </a:ext>
          </a:extLst>
        </xdr:cNvPr>
        <xdr:cNvPicPr>
          <a:picLocks noChangeAspect="1"/>
        </xdr:cNvPicPr>
      </xdr:nvPicPr>
      <xdr:blipFill>
        <a:blip xmlns:r="http://schemas.openxmlformats.org/officeDocument/2006/relationships" r:embed="rId16"/>
        <a:stretch>
          <a:fillRect/>
        </a:stretch>
      </xdr:blipFill>
      <xdr:spPr>
        <a:xfrm>
          <a:off x="14550258" y="14139699"/>
          <a:ext cx="3786551" cy="2010871"/>
        </a:xfrm>
        <a:prstGeom prst="rect">
          <a:avLst/>
        </a:prstGeom>
      </xdr:spPr>
    </xdr:pic>
    <xdr:clientData/>
  </xdr:twoCellAnchor>
  <xdr:twoCellAnchor editAs="oneCell">
    <xdr:from>
      <xdr:col>16</xdr:col>
      <xdr:colOff>180646</xdr:colOff>
      <xdr:row>33</xdr:row>
      <xdr:rowOff>197068</xdr:rowOff>
    </xdr:from>
    <xdr:to>
      <xdr:col>18</xdr:col>
      <xdr:colOff>705709</xdr:colOff>
      <xdr:row>38</xdr:row>
      <xdr:rowOff>154370</xdr:rowOff>
    </xdr:to>
    <xdr:pic>
      <xdr:nvPicPr>
        <xdr:cNvPr id="41" name="Imagem 18">
          <a:extLst>
            <a:ext uri="{FF2B5EF4-FFF2-40B4-BE49-F238E27FC236}">
              <a16:creationId xmlns:a16="http://schemas.microsoft.com/office/drawing/2014/main" id="{2FB87129-363C-4F08-B23F-852C9CE71DE2}"/>
            </a:ext>
          </a:extLst>
        </xdr:cNvPr>
        <xdr:cNvPicPr>
          <a:picLocks noChangeAspect="1"/>
        </xdr:cNvPicPr>
      </xdr:nvPicPr>
      <xdr:blipFill>
        <a:blip xmlns:r="http://schemas.openxmlformats.org/officeDocument/2006/relationships" r:embed="rId17"/>
        <a:stretch>
          <a:fillRect/>
        </a:stretch>
      </xdr:blipFill>
      <xdr:spPr>
        <a:xfrm>
          <a:off x="14730905" y="14960818"/>
          <a:ext cx="3592113" cy="1100302"/>
        </a:xfrm>
        <a:prstGeom prst="rect">
          <a:avLst/>
        </a:prstGeom>
      </xdr:spPr>
    </xdr:pic>
    <xdr:clientData/>
  </xdr:twoCellAnchor>
  <xdr:twoCellAnchor editAs="oneCell">
    <xdr:from>
      <xdr:col>19</xdr:col>
      <xdr:colOff>0</xdr:colOff>
      <xdr:row>26</xdr:row>
      <xdr:rowOff>0</xdr:rowOff>
    </xdr:from>
    <xdr:to>
      <xdr:col>20</xdr:col>
      <xdr:colOff>1521043</xdr:colOff>
      <xdr:row>31</xdr:row>
      <xdr:rowOff>158013</xdr:rowOff>
    </xdr:to>
    <xdr:pic>
      <xdr:nvPicPr>
        <xdr:cNvPr id="36" name="Imagem 14">
          <a:extLst>
            <a:ext uri="{FF2B5EF4-FFF2-40B4-BE49-F238E27FC236}">
              <a16:creationId xmlns:a16="http://schemas.microsoft.com/office/drawing/2014/main" id="{515D888C-8723-44DF-8DB2-70AC57066783}"/>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20084143" y="13071929"/>
          <a:ext cx="3126686" cy="1291941"/>
        </a:xfrm>
        <a:prstGeom prst="rect">
          <a:avLst/>
        </a:prstGeom>
      </xdr:spPr>
    </xdr:pic>
    <xdr:clientData/>
  </xdr:twoCellAnchor>
  <xdr:twoCellAnchor editAs="oneCell">
    <xdr:from>
      <xdr:col>10</xdr:col>
      <xdr:colOff>0</xdr:colOff>
      <xdr:row>27</xdr:row>
      <xdr:rowOff>0</xdr:rowOff>
    </xdr:from>
    <xdr:to>
      <xdr:col>11</xdr:col>
      <xdr:colOff>1525579</xdr:colOff>
      <xdr:row>34</xdr:row>
      <xdr:rowOff>189843</xdr:rowOff>
    </xdr:to>
    <xdr:pic>
      <xdr:nvPicPr>
        <xdr:cNvPr id="4" name="Imagem 2">
          <a:extLst>
            <a:ext uri="{FF2B5EF4-FFF2-40B4-BE49-F238E27FC236}">
              <a16:creationId xmlns:a16="http://schemas.microsoft.com/office/drawing/2014/main" id="{DB938DC8-344A-5E94-22EF-D66E00D3104D}"/>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5633357" y="13298714"/>
          <a:ext cx="3131222" cy="1777343"/>
        </a:xfrm>
        <a:prstGeom prst="rect">
          <a:avLst/>
        </a:prstGeom>
      </xdr:spPr>
    </xdr:pic>
    <xdr:clientData/>
  </xdr:twoCellAnchor>
  <xdr:twoCellAnchor editAs="oneCell">
    <xdr:from>
      <xdr:col>10</xdr:col>
      <xdr:colOff>0</xdr:colOff>
      <xdr:row>35</xdr:row>
      <xdr:rowOff>1</xdr:rowOff>
    </xdr:from>
    <xdr:to>
      <xdr:col>11</xdr:col>
      <xdr:colOff>1482486</xdr:colOff>
      <xdr:row>39</xdr:row>
      <xdr:rowOff>136635</xdr:rowOff>
    </xdr:to>
    <xdr:pic>
      <xdr:nvPicPr>
        <xdr:cNvPr id="11" name="Imagem 3">
          <a:extLst>
            <a:ext uri="{FF2B5EF4-FFF2-40B4-BE49-F238E27FC236}">
              <a16:creationId xmlns:a16="http://schemas.microsoft.com/office/drawing/2014/main" id="{30F11227-251B-D054-044A-C220B11F0C8A}"/>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5633357" y="15113001"/>
          <a:ext cx="3088129" cy="1043777"/>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2</xdr:col>
      <xdr:colOff>168992</xdr:colOff>
      <xdr:row>1</xdr:row>
      <xdr:rowOff>76814</xdr:rowOff>
    </xdr:from>
    <xdr:to>
      <xdr:col>2</xdr:col>
      <xdr:colOff>1115684</xdr:colOff>
      <xdr:row>3</xdr:row>
      <xdr:rowOff>264968</xdr:rowOff>
    </xdr:to>
    <xdr:pic>
      <xdr:nvPicPr>
        <xdr:cNvPr id="2" name="Imagem 1">
          <a:extLst>
            <a:ext uri="{FF2B5EF4-FFF2-40B4-BE49-F238E27FC236}">
              <a16:creationId xmlns:a16="http://schemas.microsoft.com/office/drawing/2014/main" id="{8885313F-A9B4-4B94-B5DC-DAB429E316B4}"/>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2" y="219689"/>
          <a:ext cx="946692" cy="988254"/>
        </a:xfrm>
        <a:prstGeom prst="rect">
          <a:avLst/>
        </a:prstGeom>
      </xdr:spPr>
    </xdr:pic>
    <xdr:clientData/>
  </xdr:twoCellAnchor>
  <xdr:oneCellAnchor>
    <xdr:from>
      <xdr:col>17</xdr:col>
      <xdr:colOff>1223949</xdr:colOff>
      <xdr:row>0</xdr:row>
      <xdr:rowOff>0</xdr:rowOff>
    </xdr:from>
    <xdr:ext cx="646896" cy="677573"/>
    <xdr:pic>
      <xdr:nvPicPr>
        <xdr:cNvPr id="6" name="Gráfico 5" descr="Início com preenchimento sólido">
          <a:hlinkClick xmlns:r="http://schemas.openxmlformats.org/officeDocument/2006/relationships" r:id="rId2"/>
          <a:extLst>
            <a:ext uri="{FF2B5EF4-FFF2-40B4-BE49-F238E27FC236}">
              <a16:creationId xmlns:a16="http://schemas.microsoft.com/office/drawing/2014/main" id="{F630C0C3-5B70-4A65-8593-2B0FB4245115}"/>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199"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7" name="TextBox 18">
          <a:extLst>
            <a:ext uri="{FF2B5EF4-FFF2-40B4-BE49-F238E27FC236}">
              <a16:creationId xmlns:a16="http://schemas.microsoft.com/office/drawing/2014/main" id="{19A8BB8C-BC45-4FE4-8604-4709E0A5F698}"/>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8" name="TextBox 19">
          <a:extLst>
            <a:ext uri="{FF2B5EF4-FFF2-40B4-BE49-F238E27FC236}">
              <a16:creationId xmlns:a16="http://schemas.microsoft.com/office/drawing/2014/main" id="{2C0581C4-CA5A-4441-B800-F0DEB2E01FA0}"/>
            </a:ext>
          </a:extLst>
        </xdr:cNvPr>
        <xdr:cNvSpPr txBox="1"/>
      </xdr:nvSpPr>
      <xdr:spPr>
        <a:xfrm>
          <a:off x="17962526"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Seguiente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9" name="TextBox 22">
          <a:extLst>
            <a:ext uri="{FF2B5EF4-FFF2-40B4-BE49-F238E27FC236}">
              <a16:creationId xmlns:a16="http://schemas.microsoft.com/office/drawing/2014/main" id="{BF47E1C9-1A57-4013-9ADA-A5A9F7908721}"/>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1111442</xdr:colOff>
      <xdr:row>1</xdr:row>
      <xdr:rowOff>446563</xdr:rowOff>
    </xdr:to>
    <xdr:sp macro="" textlink="">
      <xdr:nvSpPr>
        <xdr:cNvPr id="10" name="Isosceles Triangle 23">
          <a:hlinkClick xmlns:r="http://schemas.openxmlformats.org/officeDocument/2006/relationships" r:id="rId5"/>
          <a:extLst>
            <a:ext uri="{FF2B5EF4-FFF2-40B4-BE49-F238E27FC236}">
              <a16:creationId xmlns:a16="http://schemas.microsoft.com/office/drawing/2014/main" id="{3CE967FF-0332-4F4B-BF1E-C55174F80D53}"/>
            </a:ext>
          </a:extLst>
        </xdr:cNvPr>
        <xdr:cNvSpPr/>
      </xdr:nvSpPr>
      <xdr:spPr>
        <a:xfrm rot="5400000">
          <a:off x="18307884"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16" name="Isosceles Triangle 25">
          <a:hlinkClick xmlns:r="http://schemas.openxmlformats.org/officeDocument/2006/relationships" r:id="rId6"/>
          <a:extLst>
            <a:ext uri="{FF2B5EF4-FFF2-40B4-BE49-F238E27FC236}">
              <a16:creationId xmlns:a16="http://schemas.microsoft.com/office/drawing/2014/main" id="{876D5A87-8B3A-4F0A-9B77-EC5E1596E6B9}"/>
            </a:ext>
          </a:extLst>
        </xdr:cNvPr>
        <xdr:cNvSpPr/>
      </xdr:nvSpPr>
      <xdr:spPr>
        <a:xfrm rot="16200000">
          <a:off x="16647194"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46089</xdr:colOff>
      <xdr:row>0</xdr:row>
      <xdr:rowOff>46089</xdr:rowOff>
    </xdr:from>
    <xdr:to>
      <xdr:col>11</xdr:col>
      <xdr:colOff>416027</xdr:colOff>
      <xdr:row>1</xdr:row>
      <xdr:rowOff>200947</xdr:rowOff>
    </xdr:to>
    <xdr:sp macro="" textlink="">
      <xdr:nvSpPr>
        <xdr:cNvPr id="12" name="Retângulo 11">
          <a:hlinkClick xmlns:r="http://schemas.openxmlformats.org/officeDocument/2006/relationships" r:id="rId7"/>
          <a:extLst>
            <a:ext uri="{FF2B5EF4-FFF2-40B4-BE49-F238E27FC236}">
              <a16:creationId xmlns:a16="http://schemas.microsoft.com/office/drawing/2014/main" id="{C51E92E6-3558-4C18-8903-DCEC6841EBED}"/>
            </a:ext>
          </a:extLst>
        </xdr:cNvPr>
        <xdr:cNvSpPr/>
      </xdr:nvSpPr>
      <xdr:spPr>
        <a:xfrm>
          <a:off x="5408664" y="46089"/>
          <a:ext cx="1903463" cy="297733"/>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168992</xdr:colOff>
      <xdr:row>1</xdr:row>
      <xdr:rowOff>430162</xdr:rowOff>
    </xdr:from>
    <xdr:to>
      <xdr:col>10</xdr:col>
      <xdr:colOff>1152217</xdr:colOff>
      <xdr:row>4</xdr:row>
      <xdr:rowOff>86825</xdr:rowOff>
    </xdr:to>
    <xdr:grpSp>
      <xdr:nvGrpSpPr>
        <xdr:cNvPr id="17" name="Agrupar 5">
          <a:hlinkClick xmlns:r="http://schemas.openxmlformats.org/officeDocument/2006/relationships" r:id="rId8"/>
          <a:extLst>
            <a:ext uri="{FF2B5EF4-FFF2-40B4-BE49-F238E27FC236}">
              <a16:creationId xmlns:a16="http://schemas.microsoft.com/office/drawing/2014/main" id="{CA8D33DE-28DD-45D5-B255-7275366D1B23}"/>
            </a:ext>
          </a:extLst>
        </xdr:cNvPr>
        <xdr:cNvGrpSpPr/>
      </xdr:nvGrpSpPr>
      <xdr:grpSpPr>
        <a:xfrm>
          <a:off x="5802349" y="566233"/>
          <a:ext cx="983225" cy="899449"/>
          <a:chOff x="4970318" y="190500"/>
          <a:chExt cx="1143001" cy="1091045"/>
        </a:xfrm>
      </xdr:grpSpPr>
      <xdr:sp macro="" textlink="">
        <xdr:nvSpPr>
          <xdr:cNvPr id="18" name="Elipse 6">
            <a:extLst>
              <a:ext uri="{FF2B5EF4-FFF2-40B4-BE49-F238E27FC236}">
                <a16:creationId xmlns:a16="http://schemas.microsoft.com/office/drawing/2014/main" id="{E35EF574-4715-6802-9B1E-1B2DD7BCE29A}"/>
              </a:ext>
            </a:extLst>
          </xdr:cNvPr>
          <xdr:cNvSpPr/>
        </xdr:nvSpPr>
        <xdr:spPr>
          <a:xfrm>
            <a:off x="4970318" y="190500"/>
            <a:ext cx="1143001" cy="1091045"/>
          </a:xfrm>
          <a:prstGeom prst="ellipse">
            <a:avLst/>
          </a:prstGeom>
          <a:solidFill>
            <a:schemeClr val="bg1"/>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9" name="Imagem 7">
            <a:extLst>
              <a:ext uri="{FF2B5EF4-FFF2-40B4-BE49-F238E27FC236}">
                <a16:creationId xmlns:a16="http://schemas.microsoft.com/office/drawing/2014/main" id="{2E425D80-B4C5-E83E-5885-234AE24D0109}"/>
              </a:ext>
            </a:extLst>
          </xdr:cNvPr>
          <xdr:cNvPicPr>
            <a:picLocks noChangeAspect="1"/>
          </xdr:cNvPicPr>
        </xdr:nvPicPr>
        <xdr:blipFill rotWithShape="1">
          <a:blip xmlns:r="http://schemas.openxmlformats.org/officeDocument/2006/relationships" r:embed="rId9" cstate="email">
            <a:extLst>
              <a:ext uri="{28A0092B-C50C-407E-A947-70E740481C1C}">
                <a14:useLocalDpi xmlns:a14="http://schemas.microsoft.com/office/drawing/2010/main"/>
              </a:ext>
            </a:extLst>
          </a:blip>
          <a:srcRect/>
          <a:stretch/>
        </xdr:blipFill>
        <xdr:spPr>
          <a:xfrm>
            <a:off x="5126181" y="259773"/>
            <a:ext cx="831273" cy="848591"/>
          </a:xfrm>
          <a:prstGeom prst="rect">
            <a:avLst/>
          </a:prstGeom>
        </xdr:spPr>
      </xdr:pic>
    </xdr:grpSp>
    <xdr:clientData/>
  </xdr:twoCellAnchor>
  <xdr:twoCellAnchor editAs="oneCell">
    <xdr:from>
      <xdr:col>10</xdr:col>
      <xdr:colOff>1</xdr:colOff>
      <xdr:row>27</xdr:row>
      <xdr:rowOff>1</xdr:rowOff>
    </xdr:from>
    <xdr:to>
      <xdr:col>11</xdr:col>
      <xdr:colOff>1196920</xdr:colOff>
      <xdr:row>32</xdr:row>
      <xdr:rowOff>187217</xdr:rowOff>
    </xdr:to>
    <xdr:pic>
      <xdr:nvPicPr>
        <xdr:cNvPr id="4" name="Imagem 2">
          <a:extLst>
            <a:ext uri="{FF2B5EF4-FFF2-40B4-BE49-F238E27FC236}">
              <a16:creationId xmlns:a16="http://schemas.microsoft.com/office/drawing/2014/main" id="{8CD329E7-6520-11AD-90D4-D6908787ACB9}"/>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386553" y="13384268"/>
          <a:ext cx="2730444" cy="1330216"/>
        </a:xfrm>
        <a:prstGeom prst="rect">
          <a:avLst/>
        </a:prstGeom>
      </xdr:spPr>
    </xdr:pic>
    <xdr:clientData/>
  </xdr:twoCellAnchor>
  <xdr:twoCellAnchor editAs="oneCell">
    <xdr:from>
      <xdr:col>13</xdr:col>
      <xdr:colOff>1</xdr:colOff>
      <xdr:row>26</xdr:row>
      <xdr:rowOff>1</xdr:rowOff>
    </xdr:from>
    <xdr:to>
      <xdr:col>14</xdr:col>
      <xdr:colOff>437166</xdr:colOff>
      <xdr:row>32</xdr:row>
      <xdr:rowOff>112603</xdr:rowOff>
    </xdr:to>
    <xdr:pic>
      <xdr:nvPicPr>
        <xdr:cNvPr id="11" name="Imagem 3">
          <a:extLst>
            <a:ext uri="{FF2B5EF4-FFF2-40B4-BE49-F238E27FC236}">
              <a16:creationId xmlns:a16="http://schemas.microsoft.com/office/drawing/2014/main" id="{0B36B195-327E-ECED-DBEC-F12EFBCAC4CD}"/>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9968406" y="13154354"/>
          <a:ext cx="1970690" cy="1484202"/>
        </a:xfrm>
        <a:prstGeom prst="rect">
          <a:avLst/>
        </a:prstGeom>
      </xdr:spPr>
    </xdr:pic>
    <xdr:clientData/>
  </xdr:twoCellAnchor>
  <xdr:twoCellAnchor editAs="oneCell">
    <xdr:from>
      <xdr:col>16</xdr:col>
      <xdr:colOff>0</xdr:colOff>
      <xdr:row>26</xdr:row>
      <xdr:rowOff>0</xdr:rowOff>
    </xdr:from>
    <xdr:to>
      <xdr:col>17</xdr:col>
      <xdr:colOff>1390468</xdr:colOff>
      <xdr:row>31</xdr:row>
      <xdr:rowOff>55837</xdr:rowOff>
    </xdr:to>
    <xdr:pic>
      <xdr:nvPicPr>
        <xdr:cNvPr id="14" name="Imagem 4">
          <a:extLst>
            <a:ext uri="{FF2B5EF4-FFF2-40B4-BE49-F238E27FC236}">
              <a16:creationId xmlns:a16="http://schemas.microsoft.com/office/drawing/2014/main" id="{14B97DB5-E460-B379-08A9-29EEE3542701}"/>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14550259" y="13154353"/>
          <a:ext cx="2917752" cy="1205406"/>
        </a:xfrm>
        <a:prstGeom prst="rect">
          <a:avLst/>
        </a:prstGeom>
      </xdr:spPr>
    </xdr:pic>
    <xdr:clientData/>
  </xdr:twoCellAnchor>
  <xdr:twoCellAnchor editAs="oneCell">
    <xdr:from>
      <xdr:col>16</xdr:col>
      <xdr:colOff>98534</xdr:colOff>
      <xdr:row>31</xdr:row>
      <xdr:rowOff>65690</xdr:rowOff>
    </xdr:from>
    <xdr:to>
      <xdr:col>18</xdr:col>
      <xdr:colOff>135320</xdr:colOff>
      <xdr:row>34</xdr:row>
      <xdr:rowOff>37030</xdr:rowOff>
    </xdr:to>
    <xdr:pic>
      <xdr:nvPicPr>
        <xdr:cNvPr id="29" name="Imagem 12">
          <a:extLst>
            <a:ext uri="{FF2B5EF4-FFF2-40B4-BE49-F238E27FC236}">
              <a16:creationId xmlns:a16="http://schemas.microsoft.com/office/drawing/2014/main" id="{0CB85F7F-C098-A62B-7380-FAD1BD14DA05}"/>
            </a:ext>
          </a:extLst>
        </xdr:cNvPr>
        <xdr:cNvPicPr>
          <a:picLocks noChangeAspect="1"/>
        </xdr:cNvPicPr>
      </xdr:nvPicPr>
      <xdr:blipFill>
        <a:blip xmlns:r="http://schemas.openxmlformats.org/officeDocument/2006/relationships" r:embed="rId13"/>
        <a:stretch>
          <a:fillRect/>
        </a:stretch>
      </xdr:blipFill>
      <xdr:spPr>
        <a:xfrm>
          <a:off x="14648793" y="14369612"/>
          <a:ext cx="3091355" cy="661082"/>
        </a:xfrm>
        <a:prstGeom prst="rect">
          <a:avLst/>
        </a:prstGeom>
      </xdr:spPr>
    </xdr:pic>
    <xdr:clientData/>
  </xdr:twoCellAnchor>
  <xdr:twoCellAnchor editAs="oneCell">
    <xdr:from>
      <xdr:col>15</xdr:col>
      <xdr:colOff>1510863</xdr:colOff>
      <xdr:row>32</xdr:row>
      <xdr:rowOff>213494</xdr:rowOff>
    </xdr:from>
    <xdr:to>
      <xdr:col>17</xdr:col>
      <xdr:colOff>1481959</xdr:colOff>
      <xdr:row>36</xdr:row>
      <xdr:rowOff>100894</xdr:rowOff>
    </xdr:to>
    <xdr:pic>
      <xdr:nvPicPr>
        <xdr:cNvPr id="36" name="Imagem 14">
          <a:extLst>
            <a:ext uri="{FF2B5EF4-FFF2-40B4-BE49-F238E27FC236}">
              <a16:creationId xmlns:a16="http://schemas.microsoft.com/office/drawing/2014/main" id="{C510A41F-49ED-3B84-D9A5-C66940C4CB0A}"/>
            </a:ext>
          </a:extLst>
        </xdr:cNvPr>
        <xdr:cNvPicPr>
          <a:picLocks noChangeAspect="1"/>
        </xdr:cNvPicPr>
      </xdr:nvPicPr>
      <xdr:blipFill>
        <a:blip xmlns:r="http://schemas.openxmlformats.org/officeDocument/2006/relationships" r:embed="rId14"/>
        <a:stretch>
          <a:fillRect/>
        </a:stretch>
      </xdr:blipFill>
      <xdr:spPr>
        <a:xfrm>
          <a:off x="14533837" y="14747330"/>
          <a:ext cx="3025665" cy="807055"/>
        </a:xfrm>
        <a:prstGeom prst="rect">
          <a:avLst/>
        </a:prstGeom>
      </xdr:spPr>
    </xdr:pic>
    <xdr:clientData/>
  </xdr:twoCellAnchor>
  <xdr:twoCellAnchor editAs="oneCell">
    <xdr:from>
      <xdr:col>16</xdr:col>
      <xdr:colOff>394138</xdr:colOff>
      <xdr:row>35</xdr:row>
      <xdr:rowOff>82112</xdr:rowOff>
    </xdr:from>
    <xdr:to>
      <xdr:col>17</xdr:col>
      <xdr:colOff>486432</xdr:colOff>
      <xdr:row>38</xdr:row>
      <xdr:rowOff>43949</xdr:rowOff>
    </xdr:to>
    <xdr:pic>
      <xdr:nvPicPr>
        <xdr:cNvPr id="35" name="Imagem 19">
          <a:extLst>
            <a:ext uri="{FF2B5EF4-FFF2-40B4-BE49-F238E27FC236}">
              <a16:creationId xmlns:a16="http://schemas.microsoft.com/office/drawing/2014/main" id="{EBD483BB-52A6-FB1F-A1B4-12B953DA9973}"/>
            </a:ext>
          </a:extLst>
        </xdr:cNvPr>
        <xdr:cNvPicPr>
          <a:picLocks noChangeAspect="1"/>
        </xdr:cNvPicPr>
      </xdr:nvPicPr>
      <xdr:blipFill>
        <a:blip xmlns:r="http://schemas.openxmlformats.org/officeDocument/2006/relationships" r:embed="rId15"/>
        <a:stretch>
          <a:fillRect/>
        </a:stretch>
      </xdr:blipFill>
      <xdr:spPr>
        <a:xfrm>
          <a:off x="14944397" y="15305690"/>
          <a:ext cx="1619578" cy="651578"/>
        </a:xfrm>
        <a:prstGeom prst="rect">
          <a:avLst/>
        </a:prstGeom>
      </xdr:spPr>
    </xdr:pic>
    <xdr:clientData/>
  </xdr:twoCellAnchor>
  <xdr:twoCellAnchor editAs="oneCell">
    <xdr:from>
      <xdr:col>19</xdr:col>
      <xdr:colOff>32845</xdr:colOff>
      <xdr:row>26</xdr:row>
      <xdr:rowOff>16424</xdr:rowOff>
    </xdr:from>
    <xdr:to>
      <xdr:col>21</xdr:col>
      <xdr:colOff>489573</xdr:colOff>
      <xdr:row>32</xdr:row>
      <xdr:rowOff>139264</xdr:rowOff>
    </xdr:to>
    <xdr:pic>
      <xdr:nvPicPr>
        <xdr:cNvPr id="40" name="Imagem 20">
          <a:extLst>
            <a:ext uri="{FF2B5EF4-FFF2-40B4-BE49-F238E27FC236}">
              <a16:creationId xmlns:a16="http://schemas.microsoft.com/office/drawing/2014/main" id="{DE41DAAD-8DE1-2DEE-1E86-F1568E475F8B}"/>
            </a:ext>
          </a:extLst>
        </xdr:cNvPr>
        <xdr:cNvPicPr>
          <a:picLocks noChangeAspect="1"/>
        </xdr:cNvPicPr>
      </xdr:nvPicPr>
      <xdr:blipFill>
        <a:blip xmlns:r="http://schemas.openxmlformats.org/officeDocument/2006/relationships" r:embed="rId16"/>
        <a:stretch>
          <a:fillRect/>
        </a:stretch>
      </xdr:blipFill>
      <xdr:spPr>
        <a:xfrm>
          <a:off x="19164957" y="13170777"/>
          <a:ext cx="3523778" cy="1494440"/>
        </a:xfrm>
        <a:prstGeom prst="rect">
          <a:avLst/>
        </a:prstGeom>
      </xdr:spPr>
    </xdr:pic>
    <xdr:clientData/>
  </xdr:twoCellAnchor>
  <xdr:twoCellAnchor editAs="oneCell">
    <xdr:from>
      <xdr:col>18</xdr:col>
      <xdr:colOff>1510862</xdr:colOff>
      <xdr:row>32</xdr:row>
      <xdr:rowOff>180647</xdr:rowOff>
    </xdr:from>
    <xdr:to>
      <xdr:col>20</xdr:col>
      <xdr:colOff>1284890</xdr:colOff>
      <xdr:row>40</xdr:row>
      <xdr:rowOff>95925</xdr:rowOff>
    </xdr:to>
    <xdr:pic>
      <xdr:nvPicPr>
        <xdr:cNvPr id="43" name="Imagem 21">
          <a:extLst>
            <a:ext uri="{FF2B5EF4-FFF2-40B4-BE49-F238E27FC236}">
              <a16:creationId xmlns:a16="http://schemas.microsoft.com/office/drawing/2014/main" id="{07FEB51B-6722-9656-A40C-966AF8E9C492}"/>
            </a:ext>
          </a:extLst>
        </xdr:cNvPr>
        <xdr:cNvPicPr>
          <a:picLocks noChangeAspect="1"/>
        </xdr:cNvPicPr>
      </xdr:nvPicPr>
      <xdr:blipFill>
        <a:blip xmlns:r="http://schemas.openxmlformats.org/officeDocument/2006/relationships" r:embed="rId17"/>
        <a:stretch>
          <a:fillRect/>
        </a:stretch>
      </xdr:blipFill>
      <xdr:spPr>
        <a:xfrm>
          <a:off x="19115690" y="14714483"/>
          <a:ext cx="2841078" cy="1744078"/>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xdr:twoCellAnchor editAs="oneCell">
    <xdr:from>
      <xdr:col>2</xdr:col>
      <xdr:colOff>168992</xdr:colOff>
      <xdr:row>1</xdr:row>
      <xdr:rowOff>76814</xdr:rowOff>
    </xdr:from>
    <xdr:to>
      <xdr:col>2</xdr:col>
      <xdr:colOff>1115684</xdr:colOff>
      <xdr:row>3</xdr:row>
      <xdr:rowOff>264968</xdr:rowOff>
    </xdr:to>
    <xdr:pic>
      <xdr:nvPicPr>
        <xdr:cNvPr id="2" name="Imagem 1">
          <a:extLst>
            <a:ext uri="{FF2B5EF4-FFF2-40B4-BE49-F238E27FC236}">
              <a16:creationId xmlns:a16="http://schemas.microsoft.com/office/drawing/2014/main" id="{085082B0-4618-429E-82BB-A4C330E0C37A}"/>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2" y="219689"/>
          <a:ext cx="946692" cy="988254"/>
        </a:xfrm>
        <a:prstGeom prst="rect">
          <a:avLst/>
        </a:prstGeom>
      </xdr:spPr>
    </xdr:pic>
    <xdr:clientData/>
  </xdr:twoCellAnchor>
  <xdr:oneCellAnchor>
    <xdr:from>
      <xdr:col>17</xdr:col>
      <xdr:colOff>1223949</xdr:colOff>
      <xdr:row>0</xdr:row>
      <xdr:rowOff>0</xdr:rowOff>
    </xdr:from>
    <xdr:ext cx="646896" cy="677573"/>
    <xdr:pic>
      <xdr:nvPicPr>
        <xdr:cNvPr id="6" name="Gráfico 5" descr="Início com preenchimento sólido">
          <a:hlinkClick xmlns:r="http://schemas.openxmlformats.org/officeDocument/2006/relationships" r:id="rId2"/>
          <a:extLst>
            <a:ext uri="{FF2B5EF4-FFF2-40B4-BE49-F238E27FC236}">
              <a16:creationId xmlns:a16="http://schemas.microsoft.com/office/drawing/2014/main" id="{2C6BC9CC-0870-47E5-AA38-CC74361D9B2B}"/>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199"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7" name="TextBox 18">
          <a:extLst>
            <a:ext uri="{FF2B5EF4-FFF2-40B4-BE49-F238E27FC236}">
              <a16:creationId xmlns:a16="http://schemas.microsoft.com/office/drawing/2014/main" id="{4F66D7D2-0B88-4456-9315-B8BBC1DBB0E0}"/>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8" name="TextBox 19">
          <a:extLst>
            <a:ext uri="{FF2B5EF4-FFF2-40B4-BE49-F238E27FC236}">
              <a16:creationId xmlns:a16="http://schemas.microsoft.com/office/drawing/2014/main" id="{733A13B3-107F-4946-9DD7-8BFE600835BC}"/>
            </a:ext>
          </a:extLst>
        </xdr:cNvPr>
        <xdr:cNvSpPr txBox="1"/>
      </xdr:nvSpPr>
      <xdr:spPr>
        <a:xfrm>
          <a:off x="17962526"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Seguiente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9" name="TextBox 22">
          <a:extLst>
            <a:ext uri="{FF2B5EF4-FFF2-40B4-BE49-F238E27FC236}">
              <a16:creationId xmlns:a16="http://schemas.microsoft.com/office/drawing/2014/main" id="{2B25FEDA-581E-4E76-8750-AC5956F4CB7C}"/>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1111442</xdr:colOff>
      <xdr:row>1</xdr:row>
      <xdr:rowOff>446563</xdr:rowOff>
    </xdr:to>
    <xdr:sp macro="" textlink="">
      <xdr:nvSpPr>
        <xdr:cNvPr id="10" name="Isosceles Triangle 23">
          <a:hlinkClick xmlns:r="http://schemas.openxmlformats.org/officeDocument/2006/relationships" r:id="rId5"/>
          <a:extLst>
            <a:ext uri="{FF2B5EF4-FFF2-40B4-BE49-F238E27FC236}">
              <a16:creationId xmlns:a16="http://schemas.microsoft.com/office/drawing/2014/main" id="{F63F47C3-16DF-4DE3-B103-759900D55B50}"/>
            </a:ext>
          </a:extLst>
        </xdr:cNvPr>
        <xdr:cNvSpPr/>
      </xdr:nvSpPr>
      <xdr:spPr>
        <a:xfrm rot="5400000">
          <a:off x="18307884"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19" name="Isosceles Triangle 25">
          <a:hlinkClick xmlns:r="http://schemas.openxmlformats.org/officeDocument/2006/relationships" r:id="rId6"/>
          <a:extLst>
            <a:ext uri="{FF2B5EF4-FFF2-40B4-BE49-F238E27FC236}">
              <a16:creationId xmlns:a16="http://schemas.microsoft.com/office/drawing/2014/main" id="{90105468-5F5A-4858-B506-4960650F65B0}"/>
            </a:ext>
          </a:extLst>
        </xdr:cNvPr>
        <xdr:cNvSpPr/>
      </xdr:nvSpPr>
      <xdr:spPr>
        <a:xfrm rot="16200000">
          <a:off x="16647194"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46089</xdr:colOff>
      <xdr:row>0</xdr:row>
      <xdr:rowOff>46089</xdr:rowOff>
    </xdr:from>
    <xdr:to>
      <xdr:col>11</xdr:col>
      <xdr:colOff>416027</xdr:colOff>
      <xdr:row>1</xdr:row>
      <xdr:rowOff>200947</xdr:rowOff>
    </xdr:to>
    <xdr:sp macro="" textlink="">
      <xdr:nvSpPr>
        <xdr:cNvPr id="12" name="Retângulo 11">
          <a:hlinkClick xmlns:r="http://schemas.openxmlformats.org/officeDocument/2006/relationships" r:id="rId7"/>
          <a:extLst>
            <a:ext uri="{FF2B5EF4-FFF2-40B4-BE49-F238E27FC236}">
              <a16:creationId xmlns:a16="http://schemas.microsoft.com/office/drawing/2014/main" id="{16377AEF-5892-4C48-AC8D-0F0E2CFE4ADE}"/>
            </a:ext>
          </a:extLst>
        </xdr:cNvPr>
        <xdr:cNvSpPr/>
      </xdr:nvSpPr>
      <xdr:spPr>
        <a:xfrm>
          <a:off x="5408664" y="46089"/>
          <a:ext cx="1903463" cy="297733"/>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222250</xdr:colOff>
      <xdr:row>1</xdr:row>
      <xdr:rowOff>444500</xdr:rowOff>
    </xdr:from>
    <xdr:to>
      <xdr:col>10</xdr:col>
      <xdr:colOff>1205475</xdr:colOff>
      <xdr:row>4</xdr:row>
      <xdr:rowOff>91433</xdr:rowOff>
    </xdr:to>
    <xdr:grpSp>
      <xdr:nvGrpSpPr>
        <xdr:cNvPr id="13" name="Agrupar 5">
          <a:hlinkClick xmlns:r="http://schemas.openxmlformats.org/officeDocument/2006/relationships" r:id="rId8"/>
          <a:extLst>
            <a:ext uri="{FF2B5EF4-FFF2-40B4-BE49-F238E27FC236}">
              <a16:creationId xmlns:a16="http://schemas.microsoft.com/office/drawing/2014/main" id="{2D71BCC4-8762-4051-B1CD-363522696927}"/>
            </a:ext>
          </a:extLst>
        </xdr:cNvPr>
        <xdr:cNvGrpSpPr/>
      </xdr:nvGrpSpPr>
      <xdr:grpSpPr>
        <a:xfrm>
          <a:off x="5855607" y="580571"/>
          <a:ext cx="983225" cy="889719"/>
          <a:chOff x="4970318" y="190500"/>
          <a:chExt cx="1143001" cy="1091045"/>
        </a:xfrm>
      </xdr:grpSpPr>
      <xdr:sp macro="" textlink="">
        <xdr:nvSpPr>
          <xdr:cNvPr id="14" name="Elipse 6">
            <a:extLst>
              <a:ext uri="{FF2B5EF4-FFF2-40B4-BE49-F238E27FC236}">
                <a16:creationId xmlns:a16="http://schemas.microsoft.com/office/drawing/2014/main" id="{0F1172D8-063B-0E75-C9B7-1A674AF9E8B1}"/>
              </a:ext>
            </a:extLst>
          </xdr:cNvPr>
          <xdr:cNvSpPr/>
        </xdr:nvSpPr>
        <xdr:spPr>
          <a:xfrm>
            <a:off x="4970318" y="190500"/>
            <a:ext cx="1143001" cy="1091045"/>
          </a:xfrm>
          <a:prstGeom prst="ellipse">
            <a:avLst/>
          </a:prstGeom>
          <a:solidFill>
            <a:schemeClr val="bg1"/>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5" name="Imagem 7">
            <a:extLst>
              <a:ext uri="{FF2B5EF4-FFF2-40B4-BE49-F238E27FC236}">
                <a16:creationId xmlns:a16="http://schemas.microsoft.com/office/drawing/2014/main" id="{B97AD0A5-81D5-185B-851B-3E236D66DD29}"/>
              </a:ext>
            </a:extLst>
          </xdr:cNvPr>
          <xdr:cNvPicPr>
            <a:picLocks noChangeAspect="1"/>
          </xdr:cNvPicPr>
        </xdr:nvPicPr>
        <xdr:blipFill rotWithShape="1">
          <a:blip xmlns:r="http://schemas.openxmlformats.org/officeDocument/2006/relationships" r:embed="rId9" cstate="email">
            <a:extLst>
              <a:ext uri="{28A0092B-C50C-407E-A947-70E740481C1C}">
                <a14:useLocalDpi xmlns:a14="http://schemas.microsoft.com/office/drawing/2010/main"/>
              </a:ext>
            </a:extLst>
          </a:blip>
          <a:srcRect/>
          <a:stretch/>
        </xdr:blipFill>
        <xdr:spPr>
          <a:xfrm>
            <a:off x="5126181" y="259773"/>
            <a:ext cx="831273" cy="848591"/>
          </a:xfrm>
          <a:prstGeom prst="rect">
            <a:avLst/>
          </a:prstGeom>
        </xdr:spPr>
      </xdr:pic>
    </xdr:grpSp>
    <xdr:clientData/>
  </xdr:twoCellAnchor>
  <xdr:twoCellAnchor editAs="oneCell">
    <xdr:from>
      <xdr:col>10</xdr:col>
      <xdr:colOff>16422</xdr:colOff>
      <xdr:row>26</xdr:row>
      <xdr:rowOff>131380</xdr:rowOff>
    </xdr:from>
    <xdr:to>
      <xdr:col>12</xdr:col>
      <xdr:colOff>13513</xdr:colOff>
      <xdr:row>32</xdr:row>
      <xdr:rowOff>72259</xdr:rowOff>
    </xdr:to>
    <xdr:pic>
      <xdr:nvPicPr>
        <xdr:cNvPr id="4" name="Imagem 2">
          <a:extLst>
            <a:ext uri="{FF2B5EF4-FFF2-40B4-BE49-F238E27FC236}">
              <a16:creationId xmlns:a16="http://schemas.microsoft.com/office/drawing/2014/main" id="{714B9459-E942-A6CA-FE45-7374B6195DA1}"/>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402974" y="13285733"/>
          <a:ext cx="3051660" cy="1320362"/>
        </a:xfrm>
        <a:prstGeom prst="rect">
          <a:avLst/>
        </a:prstGeom>
      </xdr:spPr>
    </xdr:pic>
    <xdr:clientData/>
  </xdr:twoCellAnchor>
  <xdr:twoCellAnchor editAs="oneCell">
    <xdr:from>
      <xdr:col>10</xdr:col>
      <xdr:colOff>1</xdr:colOff>
      <xdr:row>35</xdr:row>
      <xdr:rowOff>0</xdr:rowOff>
    </xdr:from>
    <xdr:to>
      <xdr:col>11</xdr:col>
      <xdr:colOff>634234</xdr:colOff>
      <xdr:row>41</xdr:row>
      <xdr:rowOff>1732</xdr:rowOff>
    </xdr:to>
    <xdr:pic>
      <xdr:nvPicPr>
        <xdr:cNvPr id="11" name="Imagem 3">
          <a:extLst>
            <a:ext uri="{FF2B5EF4-FFF2-40B4-BE49-F238E27FC236}">
              <a16:creationId xmlns:a16="http://schemas.microsoft.com/office/drawing/2014/main" id="{64C0795E-D4EE-6A1B-7F87-01E9822D3AC1}"/>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5386553" y="15223578"/>
          <a:ext cx="2167758" cy="1371517"/>
        </a:xfrm>
        <a:prstGeom prst="rect">
          <a:avLst/>
        </a:prstGeom>
      </xdr:spPr>
    </xdr:pic>
    <xdr:clientData/>
  </xdr:twoCellAnchor>
  <xdr:twoCellAnchor editAs="oneCell">
    <xdr:from>
      <xdr:col>10</xdr:col>
      <xdr:colOff>229915</xdr:colOff>
      <xdr:row>41</xdr:row>
      <xdr:rowOff>197069</xdr:rowOff>
    </xdr:from>
    <xdr:to>
      <xdr:col>11</xdr:col>
      <xdr:colOff>965780</xdr:colOff>
      <xdr:row>47</xdr:row>
      <xdr:rowOff>89994</xdr:rowOff>
    </xdr:to>
    <xdr:pic>
      <xdr:nvPicPr>
        <xdr:cNvPr id="23" name="Imagem 4">
          <a:extLst>
            <a:ext uri="{FF2B5EF4-FFF2-40B4-BE49-F238E27FC236}">
              <a16:creationId xmlns:a16="http://schemas.microsoft.com/office/drawing/2014/main" id="{62F58EE3-0D35-AA58-791C-671E69B1B086}"/>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5616467" y="16800129"/>
          <a:ext cx="2269390" cy="1264525"/>
        </a:xfrm>
        <a:prstGeom prst="rect">
          <a:avLst/>
        </a:prstGeom>
      </xdr:spPr>
    </xdr:pic>
    <xdr:clientData/>
  </xdr:twoCellAnchor>
  <xdr:twoCellAnchor editAs="oneCell">
    <xdr:from>
      <xdr:col>13</xdr:col>
      <xdr:colOff>0</xdr:colOff>
      <xdr:row>26</xdr:row>
      <xdr:rowOff>0</xdr:rowOff>
    </xdr:from>
    <xdr:to>
      <xdr:col>14</xdr:col>
      <xdr:colOff>501948</xdr:colOff>
      <xdr:row>32</xdr:row>
      <xdr:rowOff>89995</xdr:rowOff>
    </xdr:to>
    <xdr:pic>
      <xdr:nvPicPr>
        <xdr:cNvPr id="25" name="Imagem 10">
          <a:extLst>
            <a:ext uri="{FF2B5EF4-FFF2-40B4-BE49-F238E27FC236}">
              <a16:creationId xmlns:a16="http://schemas.microsoft.com/office/drawing/2014/main" id="{CD0F5496-4EC5-595E-081F-AD9370C9D8EC}"/>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9968405" y="13154353"/>
          <a:ext cx="2035473" cy="1461595"/>
        </a:xfrm>
        <a:prstGeom prst="rect">
          <a:avLst/>
        </a:prstGeom>
      </xdr:spPr>
    </xdr:pic>
    <xdr:clientData/>
  </xdr:twoCellAnchor>
  <xdr:twoCellAnchor editAs="oneCell">
    <xdr:from>
      <xdr:col>13</xdr:col>
      <xdr:colOff>1</xdr:colOff>
      <xdr:row>32</xdr:row>
      <xdr:rowOff>0</xdr:rowOff>
    </xdr:from>
    <xdr:to>
      <xdr:col>15</xdr:col>
      <xdr:colOff>198959</xdr:colOff>
      <xdr:row>37</xdr:row>
      <xdr:rowOff>72259</xdr:rowOff>
    </xdr:to>
    <xdr:pic>
      <xdr:nvPicPr>
        <xdr:cNvPr id="27" name="Imagem 15">
          <a:extLst>
            <a:ext uri="{FF2B5EF4-FFF2-40B4-BE49-F238E27FC236}">
              <a16:creationId xmlns:a16="http://schemas.microsoft.com/office/drawing/2014/main" id="{5ADC7F24-B386-915A-1A1A-407BC67E6ECD}"/>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9968406" y="14533836"/>
          <a:ext cx="3266008" cy="1215259"/>
        </a:xfrm>
        <a:prstGeom prst="rect">
          <a:avLst/>
        </a:prstGeom>
      </xdr:spPr>
    </xdr:pic>
    <xdr:clientData/>
  </xdr:twoCellAnchor>
  <xdr:twoCellAnchor editAs="oneCell">
    <xdr:from>
      <xdr:col>13</xdr:col>
      <xdr:colOff>1</xdr:colOff>
      <xdr:row>38</xdr:row>
      <xdr:rowOff>0</xdr:rowOff>
    </xdr:from>
    <xdr:to>
      <xdr:col>15</xdr:col>
      <xdr:colOff>578727</xdr:colOff>
      <xdr:row>43</xdr:row>
      <xdr:rowOff>158060</xdr:rowOff>
    </xdr:to>
    <xdr:pic>
      <xdr:nvPicPr>
        <xdr:cNvPr id="29" name="Imagem 16">
          <a:extLst>
            <a:ext uri="{FF2B5EF4-FFF2-40B4-BE49-F238E27FC236}">
              <a16:creationId xmlns:a16="http://schemas.microsoft.com/office/drawing/2014/main" id="{F0760124-A6EF-BEE4-C289-4ECBA1FC8C0A}"/>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9968406" y="15913319"/>
          <a:ext cx="3645776" cy="1301060"/>
        </a:xfrm>
        <a:prstGeom prst="rect">
          <a:avLst/>
        </a:prstGeom>
      </xdr:spPr>
    </xdr:pic>
    <xdr:clientData/>
  </xdr:twoCellAnchor>
  <xdr:twoCellAnchor editAs="oneCell">
    <xdr:from>
      <xdr:col>16</xdr:col>
      <xdr:colOff>147802</xdr:colOff>
      <xdr:row>26</xdr:row>
      <xdr:rowOff>98535</xdr:rowOff>
    </xdr:from>
    <xdr:to>
      <xdr:col>17</xdr:col>
      <xdr:colOff>1146946</xdr:colOff>
      <xdr:row>33</xdr:row>
      <xdr:rowOff>189845</xdr:rowOff>
    </xdr:to>
    <xdr:pic>
      <xdr:nvPicPr>
        <xdr:cNvPr id="34" name="Imagem 17">
          <a:extLst>
            <a:ext uri="{FF2B5EF4-FFF2-40B4-BE49-F238E27FC236}">
              <a16:creationId xmlns:a16="http://schemas.microsoft.com/office/drawing/2014/main" id="{57DE592D-46A7-A3CE-1A8B-BFC022625C96}"/>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14698061" y="13252888"/>
          <a:ext cx="2532669" cy="1691510"/>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xdr:twoCellAnchor editAs="oneCell">
    <xdr:from>
      <xdr:col>2</xdr:col>
      <xdr:colOff>168992</xdr:colOff>
      <xdr:row>1</xdr:row>
      <xdr:rowOff>76814</xdr:rowOff>
    </xdr:from>
    <xdr:to>
      <xdr:col>2</xdr:col>
      <xdr:colOff>1115684</xdr:colOff>
      <xdr:row>3</xdr:row>
      <xdr:rowOff>264968</xdr:rowOff>
    </xdr:to>
    <xdr:pic>
      <xdr:nvPicPr>
        <xdr:cNvPr id="2" name="Imagem 1">
          <a:extLst>
            <a:ext uri="{FF2B5EF4-FFF2-40B4-BE49-F238E27FC236}">
              <a16:creationId xmlns:a16="http://schemas.microsoft.com/office/drawing/2014/main" id="{7D5A0FB2-B94F-46F3-BE90-37AF817172D5}"/>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2" y="219689"/>
          <a:ext cx="946692" cy="988254"/>
        </a:xfrm>
        <a:prstGeom prst="rect">
          <a:avLst/>
        </a:prstGeom>
      </xdr:spPr>
    </xdr:pic>
    <xdr:clientData/>
  </xdr:twoCellAnchor>
  <xdr:oneCellAnchor>
    <xdr:from>
      <xdr:col>17</xdr:col>
      <xdr:colOff>1223949</xdr:colOff>
      <xdr:row>0</xdr:row>
      <xdr:rowOff>0</xdr:rowOff>
    </xdr:from>
    <xdr:ext cx="646896" cy="677573"/>
    <xdr:pic>
      <xdr:nvPicPr>
        <xdr:cNvPr id="6" name="Gráfico 5" descr="Início com preenchimento sólido">
          <a:hlinkClick xmlns:r="http://schemas.openxmlformats.org/officeDocument/2006/relationships" r:id="rId2"/>
          <a:extLst>
            <a:ext uri="{FF2B5EF4-FFF2-40B4-BE49-F238E27FC236}">
              <a16:creationId xmlns:a16="http://schemas.microsoft.com/office/drawing/2014/main" id="{744DB233-70B1-42A4-BBD8-5268901693ED}"/>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199"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7" name="TextBox 18">
          <a:extLst>
            <a:ext uri="{FF2B5EF4-FFF2-40B4-BE49-F238E27FC236}">
              <a16:creationId xmlns:a16="http://schemas.microsoft.com/office/drawing/2014/main" id="{EFD39A47-61B2-41F7-AF32-892B74A67AF1}"/>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8" name="TextBox 19">
          <a:extLst>
            <a:ext uri="{FF2B5EF4-FFF2-40B4-BE49-F238E27FC236}">
              <a16:creationId xmlns:a16="http://schemas.microsoft.com/office/drawing/2014/main" id="{6BDCFE97-CD0F-4C1C-9212-9B8512CEE34A}"/>
            </a:ext>
          </a:extLst>
        </xdr:cNvPr>
        <xdr:cNvSpPr txBox="1"/>
      </xdr:nvSpPr>
      <xdr:spPr>
        <a:xfrm>
          <a:off x="17962526"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Seguiente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9" name="TextBox 22">
          <a:extLst>
            <a:ext uri="{FF2B5EF4-FFF2-40B4-BE49-F238E27FC236}">
              <a16:creationId xmlns:a16="http://schemas.microsoft.com/office/drawing/2014/main" id="{0C5E8389-5DD6-4188-9A5A-26E34503B274}"/>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1111442</xdr:colOff>
      <xdr:row>1</xdr:row>
      <xdr:rowOff>446563</xdr:rowOff>
    </xdr:to>
    <xdr:sp macro="" textlink="">
      <xdr:nvSpPr>
        <xdr:cNvPr id="10" name="Isosceles Triangle 23">
          <a:hlinkClick xmlns:r="http://schemas.openxmlformats.org/officeDocument/2006/relationships" r:id="rId5"/>
          <a:extLst>
            <a:ext uri="{FF2B5EF4-FFF2-40B4-BE49-F238E27FC236}">
              <a16:creationId xmlns:a16="http://schemas.microsoft.com/office/drawing/2014/main" id="{9D591B11-AB0D-4A4C-BC12-4685B768E7C4}"/>
            </a:ext>
          </a:extLst>
        </xdr:cNvPr>
        <xdr:cNvSpPr/>
      </xdr:nvSpPr>
      <xdr:spPr>
        <a:xfrm rot="5400000">
          <a:off x="18307884"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36" name="Isosceles Triangle 25">
          <a:hlinkClick xmlns:r="http://schemas.openxmlformats.org/officeDocument/2006/relationships" r:id="rId6"/>
          <a:extLst>
            <a:ext uri="{FF2B5EF4-FFF2-40B4-BE49-F238E27FC236}">
              <a16:creationId xmlns:a16="http://schemas.microsoft.com/office/drawing/2014/main" id="{A15DB1A9-62CE-4309-B3C8-55EE8846C66B}"/>
            </a:ext>
          </a:extLst>
        </xdr:cNvPr>
        <xdr:cNvSpPr/>
      </xdr:nvSpPr>
      <xdr:spPr>
        <a:xfrm rot="16200000">
          <a:off x="16647194"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92178</xdr:colOff>
      <xdr:row>0</xdr:row>
      <xdr:rowOff>0</xdr:rowOff>
    </xdr:from>
    <xdr:to>
      <xdr:col>11</xdr:col>
      <xdr:colOff>462116</xdr:colOff>
      <xdr:row>1</xdr:row>
      <xdr:rowOff>154858</xdr:rowOff>
    </xdr:to>
    <xdr:sp macro="" textlink="">
      <xdr:nvSpPr>
        <xdr:cNvPr id="37" name="Retângulo 36">
          <a:hlinkClick xmlns:r="http://schemas.openxmlformats.org/officeDocument/2006/relationships" r:id="rId7"/>
          <a:extLst>
            <a:ext uri="{FF2B5EF4-FFF2-40B4-BE49-F238E27FC236}">
              <a16:creationId xmlns:a16="http://schemas.microsoft.com/office/drawing/2014/main" id="{F39B21BE-C096-469D-A033-CEEA5AE86CC6}"/>
            </a:ext>
          </a:extLst>
        </xdr:cNvPr>
        <xdr:cNvSpPr/>
      </xdr:nvSpPr>
      <xdr:spPr>
        <a:xfrm>
          <a:off x="5453831" y="0"/>
          <a:ext cx="1906229" cy="293124"/>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127000</xdr:colOff>
      <xdr:row>1</xdr:row>
      <xdr:rowOff>460375</xdr:rowOff>
    </xdr:from>
    <xdr:to>
      <xdr:col>10</xdr:col>
      <xdr:colOff>1110225</xdr:colOff>
      <xdr:row>4</xdr:row>
      <xdr:rowOff>107308</xdr:rowOff>
    </xdr:to>
    <xdr:grpSp>
      <xdr:nvGrpSpPr>
        <xdr:cNvPr id="13" name="Agrupar 5">
          <a:hlinkClick xmlns:r="http://schemas.openxmlformats.org/officeDocument/2006/relationships" r:id="rId8"/>
          <a:extLst>
            <a:ext uri="{FF2B5EF4-FFF2-40B4-BE49-F238E27FC236}">
              <a16:creationId xmlns:a16="http://schemas.microsoft.com/office/drawing/2014/main" id="{6941CA22-2588-4573-A863-E0F3B1A6658F}"/>
            </a:ext>
          </a:extLst>
        </xdr:cNvPr>
        <xdr:cNvGrpSpPr/>
      </xdr:nvGrpSpPr>
      <xdr:grpSpPr>
        <a:xfrm>
          <a:off x="5760357" y="596446"/>
          <a:ext cx="983225" cy="889719"/>
          <a:chOff x="4970318" y="190500"/>
          <a:chExt cx="1143001" cy="1091045"/>
        </a:xfrm>
      </xdr:grpSpPr>
      <xdr:sp macro="" textlink="">
        <xdr:nvSpPr>
          <xdr:cNvPr id="14" name="Elipse 6">
            <a:extLst>
              <a:ext uri="{FF2B5EF4-FFF2-40B4-BE49-F238E27FC236}">
                <a16:creationId xmlns:a16="http://schemas.microsoft.com/office/drawing/2014/main" id="{CBB4998A-A6A3-8B88-3ADD-EA0EE576C26C}"/>
              </a:ext>
            </a:extLst>
          </xdr:cNvPr>
          <xdr:cNvSpPr/>
        </xdr:nvSpPr>
        <xdr:spPr>
          <a:xfrm>
            <a:off x="4970318" y="190500"/>
            <a:ext cx="1143001" cy="1091045"/>
          </a:xfrm>
          <a:prstGeom prst="ellipse">
            <a:avLst/>
          </a:prstGeom>
          <a:solidFill>
            <a:schemeClr val="bg1"/>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5" name="Imagem 7">
            <a:extLst>
              <a:ext uri="{FF2B5EF4-FFF2-40B4-BE49-F238E27FC236}">
                <a16:creationId xmlns:a16="http://schemas.microsoft.com/office/drawing/2014/main" id="{27BED412-4D33-136D-BB69-A1F531BB6F0C}"/>
              </a:ext>
            </a:extLst>
          </xdr:cNvPr>
          <xdr:cNvPicPr>
            <a:picLocks noChangeAspect="1"/>
          </xdr:cNvPicPr>
        </xdr:nvPicPr>
        <xdr:blipFill rotWithShape="1">
          <a:blip xmlns:r="http://schemas.openxmlformats.org/officeDocument/2006/relationships" r:embed="rId9" cstate="email">
            <a:extLst>
              <a:ext uri="{28A0092B-C50C-407E-A947-70E740481C1C}">
                <a14:useLocalDpi xmlns:a14="http://schemas.microsoft.com/office/drawing/2010/main"/>
              </a:ext>
            </a:extLst>
          </a:blip>
          <a:srcRect/>
          <a:stretch/>
        </xdr:blipFill>
        <xdr:spPr>
          <a:xfrm>
            <a:off x="5126181" y="259773"/>
            <a:ext cx="831273" cy="848591"/>
          </a:xfrm>
          <a:prstGeom prst="rect">
            <a:avLst/>
          </a:prstGeom>
        </xdr:spPr>
      </xdr:pic>
    </xdr:grpSp>
    <xdr:clientData/>
  </xdr:twoCellAnchor>
  <xdr:twoCellAnchor editAs="oneCell">
    <xdr:from>
      <xdr:col>10</xdr:col>
      <xdr:colOff>0</xdr:colOff>
      <xdr:row>26</xdr:row>
      <xdr:rowOff>1</xdr:rowOff>
    </xdr:from>
    <xdr:to>
      <xdr:col>12</xdr:col>
      <xdr:colOff>420723</xdr:colOff>
      <xdr:row>32</xdr:row>
      <xdr:rowOff>188531</xdr:rowOff>
    </xdr:to>
    <xdr:pic>
      <xdr:nvPicPr>
        <xdr:cNvPr id="4" name="Imagem 2">
          <a:extLst>
            <a:ext uri="{FF2B5EF4-FFF2-40B4-BE49-F238E27FC236}">
              <a16:creationId xmlns:a16="http://schemas.microsoft.com/office/drawing/2014/main" id="{77CE6BF2-C760-927F-950A-933B4A0500B8}"/>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386552" y="13154354"/>
          <a:ext cx="3487773" cy="1560130"/>
        </a:xfrm>
        <a:prstGeom prst="rect">
          <a:avLst/>
        </a:prstGeom>
      </xdr:spPr>
    </xdr:pic>
    <xdr:clientData/>
  </xdr:twoCellAnchor>
  <xdr:twoCellAnchor editAs="oneCell">
    <xdr:from>
      <xdr:col>10</xdr:col>
      <xdr:colOff>49268</xdr:colOff>
      <xdr:row>34</xdr:row>
      <xdr:rowOff>0</xdr:rowOff>
    </xdr:from>
    <xdr:to>
      <xdr:col>11</xdr:col>
      <xdr:colOff>561182</xdr:colOff>
      <xdr:row>41</xdr:row>
      <xdr:rowOff>9196</xdr:rowOff>
    </xdr:to>
    <xdr:pic>
      <xdr:nvPicPr>
        <xdr:cNvPr id="16" name="Imagem 3">
          <a:extLst>
            <a:ext uri="{FF2B5EF4-FFF2-40B4-BE49-F238E27FC236}">
              <a16:creationId xmlns:a16="http://schemas.microsoft.com/office/drawing/2014/main" id="{1E30C6DB-8153-D418-37E2-6B8A99923EB9}"/>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5435820" y="14993664"/>
          <a:ext cx="2045439" cy="1609396"/>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xdr:twoCellAnchor editAs="oneCell">
    <xdr:from>
      <xdr:col>2</xdr:col>
      <xdr:colOff>168992</xdr:colOff>
      <xdr:row>1</xdr:row>
      <xdr:rowOff>76814</xdr:rowOff>
    </xdr:from>
    <xdr:to>
      <xdr:col>2</xdr:col>
      <xdr:colOff>1115684</xdr:colOff>
      <xdr:row>3</xdr:row>
      <xdr:rowOff>264968</xdr:rowOff>
    </xdr:to>
    <xdr:pic>
      <xdr:nvPicPr>
        <xdr:cNvPr id="2" name="Imagem 1">
          <a:extLst>
            <a:ext uri="{FF2B5EF4-FFF2-40B4-BE49-F238E27FC236}">
              <a16:creationId xmlns:a16="http://schemas.microsoft.com/office/drawing/2014/main" id="{8FF4DC90-5FD0-4BE2-8CE1-F6A422B8A851}"/>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2" y="219689"/>
          <a:ext cx="946692" cy="988254"/>
        </a:xfrm>
        <a:prstGeom prst="rect">
          <a:avLst/>
        </a:prstGeom>
      </xdr:spPr>
    </xdr:pic>
    <xdr:clientData/>
  </xdr:twoCellAnchor>
  <xdr:oneCellAnchor>
    <xdr:from>
      <xdr:col>17</xdr:col>
      <xdr:colOff>1223949</xdr:colOff>
      <xdr:row>0</xdr:row>
      <xdr:rowOff>0</xdr:rowOff>
    </xdr:from>
    <xdr:ext cx="646896" cy="677573"/>
    <xdr:pic>
      <xdr:nvPicPr>
        <xdr:cNvPr id="6" name="Gráfico 5" descr="Início com preenchimento sólido">
          <a:hlinkClick xmlns:r="http://schemas.openxmlformats.org/officeDocument/2006/relationships" r:id="rId2"/>
          <a:extLst>
            <a:ext uri="{FF2B5EF4-FFF2-40B4-BE49-F238E27FC236}">
              <a16:creationId xmlns:a16="http://schemas.microsoft.com/office/drawing/2014/main" id="{015050E1-8113-4D88-B68E-D42E2E46FE8F}"/>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199"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7" name="TextBox 18">
          <a:extLst>
            <a:ext uri="{FF2B5EF4-FFF2-40B4-BE49-F238E27FC236}">
              <a16:creationId xmlns:a16="http://schemas.microsoft.com/office/drawing/2014/main" id="{FFB99D50-EF8E-445C-B99B-B6DDF6802CEA}"/>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8" name="TextBox 19">
          <a:extLst>
            <a:ext uri="{FF2B5EF4-FFF2-40B4-BE49-F238E27FC236}">
              <a16:creationId xmlns:a16="http://schemas.microsoft.com/office/drawing/2014/main" id="{195F56B2-8E78-4552-8B09-30B7AD15B0A2}"/>
            </a:ext>
          </a:extLst>
        </xdr:cNvPr>
        <xdr:cNvSpPr txBox="1"/>
      </xdr:nvSpPr>
      <xdr:spPr>
        <a:xfrm>
          <a:off x="17962526"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Seguiente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9" name="TextBox 22">
          <a:extLst>
            <a:ext uri="{FF2B5EF4-FFF2-40B4-BE49-F238E27FC236}">
              <a16:creationId xmlns:a16="http://schemas.microsoft.com/office/drawing/2014/main" id="{0A0F7270-B679-43A8-A7FC-1A79768E1C66}"/>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1111442</xdr:colOff>
      <xdr:row>1</xdr:row>
      <xdr:rowOff>446563</xdr:rowOff>
    </xdr:to>
    <xdr:sp macro="" textlink="">
      <xdr:nvSpPr>
        <xdr:cNvPr id="10" name="Isosceles Triangle 23">
          <a:hlinkClick xmlns:r="http://schemas.openxmlformats.org/officeDocument/2006/relationships" r:id="rId5"/>
          <a:extLst>
            <a:ext uri="{FF2B5EF4-FFF2-40B4-BE49-F238E27FC236}">
              <a16:creationId xmlns:a16="http://schemas.microsoft.com/office/drawing/2014/main" id="{CDFF9AF0-B884-4C1F-8B8C-10BDAC1FEEF8}"/>
            </a:ext>
          </a:extLst>
        </xdr:cNvPr>
        <xdr:cNvSpPr/>
      </xdr:nvSpPr>
      <xdr:spPr>
        <a:xfrm rot="5400000">
          <a:off x="18307884"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21" name="Isosceles Triangle 25">
          <a:hlinkClick xmlns:r="http://schemas.openxmlformats.org/officeDocument/2006/relationships" r:id="rId6"/>
          <a:extLst>
            <a:ext uri="{FF2B5EF4-FFF2-40B4-BE49-F238E27FC236}">
              <a16:creationId xmlns:a16="http://schemas.microsoft.com/office/drawing/2014/main" id="{082998CD-704F-4D04-AB4D-B4293015EEF0}"/>
            </a:ext>
          </a:extLst>
        </xdr:cNvPr>
        <xdr:cNvSpPr/>
      </xdr:nvSpPr>
      <xdr:spPr>
        <a:xfrm rot="16200000">
          <a:off x="16647194"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163872</xdr:colOff>
      <xdr:row>1</xdr:row>
      <xdr:rowOff>427089</xdr:rowOff>
    </xdr:from>
    <xdr:to>
      <xdr:col>10</xdr:col>
      <xdr:colOff>1200354</xdr:colOff>
      <xdr:row>4</xdr:row>
      <xdr:rowOff>76070</xdr:rowOff>
    </xdr:to>
    <xdr:grpSp>
      <xdr:nvGrpSpPr>
        <xdr:cNvPr id="17" name="Agrupar 2">
          <a:hlinkClick xmlns:r="http://schemas.openxmlformats.org/officeDocument/2006/relationships" r:id="rId7"/>
          <a:extLst>
            <a:ext uri="{FF2B5EF4-FFF2-40B4-BE49-F238E27FC236}">
              <a16:creationId xmlns:a16="http://schemas.microsoft.com/office/drawing/2014/main" id="{53508390-1134-449E-AD5C-8E84BDBE9592}"/>
            </a:ext>
          </a:extLst>
        </xdr:cNvPr>
        <xdr:cNvGrpSpPr/>
      </xdr:nvGrpSpPr>
      <xdr:grpSpPr>
        <a:xfrm>
          <a:off x="5797229" y="563160"/>
          <a:ext cx="1036482" cy="891767"/>
          <a:chOff x="4970318" y="190500"/>
          <a:chExt cx="1143001" cy="1091045"/>
        </a:xfrm>
      </xdr:grpSpPr>
      <xdr:sp macro="" textlink="">
        <xdr:nvSpPr>
          <xdr:cNvPr id="18" name="Elipse 3">
            <a:extLst>
              <a:ext uri="{FF2B5EF4-FFF2-40B4-BE49-F238E27FC236}">
                <a16:creationId xmlns:a16="http://schemas.microsoft.com/office/drawing/2014/main" id="{14F72130-92F5-D6F8-AB54-C8AAE4FFE778}"/>
              </a:ext>
            </a:extLst>
          </xdr:cNvPr>
          <xdr:cNvSpPr/>
        </xdr:nvSpPr>
        <xdr:spPr>
          <a:xfrm>
            <a:off x="4970318" y="190500"/>
            <a:ext cx="1143001" cy="1091045"/>
          </a:xfrm>
          <a:prstGeom prst="ellipse">
            <a:avLst/>
          </a:prstGeom>
          <a:solidFill>
            <a:schemeClr val="bg1"/>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9" name="Imagem 4">
            <a:extLst>
              <a:ext uri="{FF2B5EF4-FFF2-40B4-BE49-F238E27FC236}">
                <a16:creationId xmlns:a16="http://schemas.microsoft.com/office/drawing/2014/main" id="{9507D150-74F8-5AF1-F47A-1F681CEB5978}"/>
              </a:ext>
            </a:extLst>
          </xdr:cNvPr>
          <xdr:cNvPicPr>
            <a:picLocks noChangeAspect="1"/>
          </xdr:cNvPicPr>
        </xdr:nvPicPr>
        <xdr:blipFill rotWithShape="1">
          <a:blip xmlns:r="http://schemas.openxmlformats.org/officeDocument/2006/relationships" r:embed="rId8" cstate="email">
            <a:extLst>
              <a:ext uri="{28A0092B-C50C-407E-A947-70E740481C1C}">
                <a14:useLocalDpi xmlns:a14="http://schemas.microsoft.com/office/drawing/2010/main"/>
              </a:ext>
            </a:extLst>
          </a:blip>
          <a:srcRect/>
          <a:stretch/>
        </xdr:blipFill>
        <xdr:spPr>
          <a:xfrm>
            <a:off x="5126181" y="259773"/>
            <a:ext cx="831273" cy="848591"/>
          </a:xfrm>
          <a:prstGeom prst="rect">
            <a:avLst/>
          </a:prstGeom>
        </xdr:spPr>
      </xdr:pic>
    </xdr:grpSp>
    <xdr:clientData/>
  </xdr:twoCellAnchor>
  <xdr:twoCellAnchor>
    <xdr:from>
      <xdr:col>10</xdr:col>
      <xdr:colOff>30726</xdr:colOff>
      <xdr:row>0</xdr:row>
      <xdr:rowOff>15363</xdr:rowOff>
    </xdr:from>
    <xdr:to>
      <xdr:col>11</xdr:col>
      <xdr:colOff>400664</xdr:colOff>
      <xdr:row>1</xdr:row>
      <xdr:rowOff>170221</xdr:rowOff>
    </xdr:to>
    <xdr:sp macro="" textlink="">
      <xdr:nvSpPr>
        <xdr:cNvPr id="22" name="Retângulo 21">
          <a:hlinkClick xmlns:r="http://schemas.openxmlformats.org/officeDocument/2006/relationships" r:id="rId9"/>
          <a:extLst>
            <a:ext uri="{FF2B5EF4-FFF2-40B4-BE49-F238E27FC236}">
              <a16:creationId xmlns:a16="http://schemas.microsoft.com/office/drawing/2014/main" id="{6C378283-8305-4EDC-89E2-0335CD160ACB}"/>
            </a:ext>
          </a:extLst>
        </xdr:cNvPr>
        <xdr:cNvSpPr/>
      </xdr:nvSpPr>
      <xdr:spPr>
        <a:xfrm>
          <a:off x="5392379" y="15363"/>
          <a:ext cx="1906229" cy="293124"/>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editAs="oneCell">
    <xdr:from>
      <xdr:col>10</xdr:col>
      <xdr:colOff>0</xdr:colOff>
      <xdr:row>26</xdr:row>
      <xdr:rowOff>0</xdr:rowOff>
    </xdr:from>
    <xdr:to>
      <xdr:col>12</xdr:col>
      <xdr:colOff>852432</xdr:colOff>
      <xdr:row>32</xdr:row>
      <xdr:rowOff>78261</xdr:rowOff>
    </xdr:to>
    <xdr:pic>
      <xdr:nvPicPr>
        <xdr:cNvPr id="14" name="Imagem 2">
          <a:extLst>
            <a:ext uri="{FF2B5EF4-FFF2-40B4-BE49-F238E27FC236}">
              <a16:creationId xmlns:a16="http://schemas.microsoft.com/office/drawing/2014/main" id="{F87D6035-FB74-2583-E42F-549AB50F107B}"/>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633357" y="13071929"/>
          <a:ext cx="3904968" cy="1438975"/>
        </a:xfrm>
        <a:prstGeom prst="rect">
          <a:avLst/>
        </a:prstGeom>
      </xdr:spPr>
    </xdr:pic>
    <xdr:clientData/>
  </xdr:twoCellAnchor>
  <xdr:twoCellAnchor editAs="oneCell">
    <xdr:from>
      <xdr:col>10</xdr:col>
      <xdr:colOff>226218</xdr:colOff>
      <xdr:row>33</xdr:row>
      <xdr:rowOff>110202</xdr:rowOff>
    </xdr:from>
    <xdr:to>
      <xdr:col>12</xdr:col>
      <xdr:colOff>1183455</xdr:colOff>
      <xdr:row>40</xdr:row>
      <xdr:rowOff>23812</xdr:rowOff>
    </xdr:to>
    <xdr:pic>
      <xdr:nvPicPr>
        <xdr:cNvPr id="3" name="Imagem 2">
          <a:extLst>
            <a:ext uri="{FF2B5EF4-FFF2-40B4-BE49-F238E27FC236}">
              <a16:creationId xmlns:a16="http://schemas.microsoft.com/office/drawing/2014/main" id="{29742ED3-C175-584E-6EE7-9F4BE3381E8C}"/>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5859575" y="14769631"/>
          <a:ext cx="4168523" cy="1501110"/>
        </a:xfrm>
        <a:prstGeom prst="rect">
          <a:avLst/>
        </a:prstGeom>
      </xdr:spPr>
    </xdr:pic>
    <xdr:clientData/>
  </xdr:twoCellAnchor>
  <xdr:twoCellAnchor editAs="oneCell">
    <xdr:from>
      <xdr:col>15</xdr:col>
      <xdr:colOff>1464470</xdr:colOff>
      <xdr:row>26</xdr:row>
      <xdr:rowOff>107157</xdr:rowOff>
    </xdr:from>
    <xdr:to>
      <xdr:col>17</xdr:col>
      <xdr:colOff>1095376</xdr:colOff>
      <xdr:row>33</xdr:row>
      <xdr:rowOff>40279</xdr:rowOff>
    </xdr:to>
    <xdr:pic>
      <xdr:nvPicPr>
        <xdr:cNvPr id="5" name="Imagem 4">
          <a:extLst>
            <a:ext uri="{FF2B5EF4-FFF2-40B4-BE49-F238E27FC236}">
              <a16:creationId xmlns:a16="http://schemas.microsoft.com/office/drawing/2014/main" id="{DF4A782E-0586-153E-E2BF-2D393CE611F4}"/>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15126041" y="13179086"/>
          <a:ext cx="2842192" cy="1520622"/>
        </a:xfrm>
        <a:prstGeom prst="rect">
          <a:avLst/>
        </a:prstGeom>
      </xdr:spPr>
    </xdr:pic>
    <xdr:clientData/>
  </xdr:twoCellAnchor>
  <xdr:twoCellAnchor editAs="oneCell">
    <xdr:from>
      <xdr:col>15</xdr:col>
      <xdr:colOff>1440656</xdr:colOff>
      <xdr:row>33</xdr:row>
      <xdr:rowOff>176780</xdr:rowOff>
    </xdr:from>
    <xdr:to>
      <xdr:col>17</xdr:col>
      <xdr:colOff>892969</xdr:colOff>
      <xdr:row>38</xdr:row>
      <xdr:rowOff>193319</xdr:rowOff>
    </xdr:to>
    <xdr:pic>
      <xdr:nvPicPr>
        <xdr:cNvPr id="11" name="Imagem 10">
          <a:extLst>
            <a:ext uri="{FF2B5EF4-FFF2-40B4-BE49-F238E27FC236}">
              <a16:creationId xmlns:a16="http://schemas.microsoft.com/office/drawing/2014/main" id="{04C9754E-5603-2308-FBB0-480E1BD75CDA}"/>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15102227" y="14836209"/>
          <a:ext cx="2663599" cy="1150467"/>
        </a:xfrm>
        <a:prstGeom prst="rect">
          <a:avLst/>
        </a:prstGeom>
      </xdr:spPr>
    </xdr:pic>
    <xdr:clientData/>
  </xdr:twoCellAnchor>
  <xdr:twoCellAnchor editAs="oneCell">
    <xdr:from>
      <xdr:col>16</xdr:col>
      <xdr:colOff>13785</xdr:colOff>
      <xdr:row>38</xdr:row>
      <xdr:rowOff>23813</xdr:rowOff>
    </xdr:from>
    <xdr:to>
      <xdr:col>17</xdr:col>
      <xdr:colOff>230862</xdr:colOff>
      <xdr:row>41</xdr:row>
      <xdr:rowOff>130968</xdr:rowOff>
    </xdr:to>
    <xdr:pic>
      <xdr:nvPicPr>
        <xdr:cNvPr id="12" name="Imagem 11">
          <a:extLst>
            <a:ext uri="{FF2B5EF4-FFF2-40B4-BE49-F238E27FC236}">
              <a16:creationId xmlns:a16="http://schemas.microsoft.com/office/drawing/2014/main" id="{36660AAF-D38E-E193-7197-537BDC2D3729}"/>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15280999" y="15817170"/>
          <a:ext cx="1822720" cy="787512"/>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xdr:twoCellAnchor editAs="oneCell">
    <xdr:from>
      <xdr:col>2</xdr:col>
      <xdr:colOff>168992</xdr:colOff>
      <xdr:row>1</xdr:row>
      <xdr:rowOff>76814</xdr:rowOff>
    </xdr:from>
    <xdr:to>
      <xdr:col>2</xdr:col>
      <xdr:colOff>1115684</xdr:colOff>
      <xdr:row>3</xdr:row>
      <xdr:rowOff>264968</xdr:rowOff>
    </xdr:to>
    <xdr:pic>
      <xdr:nvPicPr>
        <xdr:cNvPr id="2" name="Imagem 1">
          <a:extLst>
            <a:ext uri="{FF2B5EF4-FFF2-40B4-BE49-F238E27FC236}">
              <a16:creationId xmlns:a16="http://schemas.microsoft.com/office/drawing/2014/main" id="{216DB0EC-4CFD-47CC-9624-A66829192798}"/>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2" y="219689"/>
          <a:ext cx="946692" cy="988254"/>
        </a:xfrm>
        <a:prstGeom prst="rect">
          <a:avLst/>
        </a:prstGeom>
      </xdr:spPr>
    </xdr:pic>
    <xdr:clientData/>
  </xdr:twoCellAnchor>
  <xdr:oneCellAnchor>
    <xdr:from>
      <xdr:col>17</xdr:col>
      <xdr:colOff>1223949</xdr:colOff>
      <xdr:row>0</xdr:row>
      <xdr:rowOff>0</xdr:rowOff>
    </xdr:from>
    <xdr:ext cx="646896" cy="677573"/>
    <xdr:pic>
      <xdr:nvPicPr>
        <xdr:cNvPr id="6" name="Gráfico 5" descr="Início com preenchimento sólido">
          <a:hlinkClick xmlns:r="http://schemas.openxmlformats.org/officeDocument/2006/relationships" r:id="rId2"/>
          <a:extLst>
            <a:ext uri="{FF2B5EF4-FFF2-40B4-BE49-F238E27FC236}">
              <a16:creationId xmlns:a16="http://schemas.microsoft.com/office/drawing/2014/main" id="{EC8719E4-86BA-43B0-ACA9-DFD38CA6B00C}"/>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199"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7" name="TextBox 18">
          <a:extLst>
            <a:ext uri="{FF2B5EF4-FFF2-40B4-BE49-F238E27FC236}">
              <a16:creationId xmlns:a16="http://schemas.microsoft.com/office/drawing/2014/main" id="{B69831A1-8276-4A2B-8F7B-53A6C537FCCE}"/>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8" name="TextBox 19">
          <a:extLst>
            <a:ext uri="{FF2B5EF4-FFF2-40B4-BE49-F238E27FC236}">
              <a16:creationId xmlns:a16="http://schemas.microsoft.com/office/drawing/2014/main" id="{CF85027B-AEBE-4C32-87F9-4BC16ACCB54A}"/>
            </a:ext>
          </a:extLst>
        </xdr:cNvPr>
        <xdr:cNvSpPr txBox="1"/>
      </xdr:nvSpPr>
      <xdr:spPr>
        <a:xfrm>
          <a:off x="17962526"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Seguiente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9" name="TextBox 22">
          <a:extLst>
            <a:ext uri="{FF2B5EF4-FFF2-40B4-BE49-F238E27FC236}">
              <a16:creationId xmlns:a16="http://schemas.microsoft.com/office/drawing/2014/main" id="{DCDD4948-002B-4715-92DE-82D07CD11CFF}"/>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1111442</xdr:colOff>
      <xdr:row>1</xdr:row>
      <xdr:rowOff>446563</xdr:rowOff>
    </xdr:to>
    <xdr:sp macro="" textlink="">
      <xdr:nvSpPr>
        <xdr:cNvPr id="10" name="Isosceles Triangle 23">
          <a:hlinkClick xmlns:r="http://schemas.openxmlformats.org/officeDocument/2006/relationships" r:id="rId5"/>
          <a:extLst>
            <a:ext uri="{FF2B5EF4-FFF2-40B4-BE49-F238E27FC236}">
              <a16:creationId xmlns:a16="http://schemas.microsoft.com/office/drawing/2014/main" id="{7132E97E-6A5A-48F0-869F-C5B52FB5565A}"/>
            </a:ext>
          </a:extLst>
        </xdr:cNvPr>
        <xdr:cNvSpPr/>
      </xdr:nvSpPr>
      <xdr:spPr>
        <a:xfrm rot="5400000">
          <a:off x="18307884"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21" name="Isosceles Triangle 25">
          <a:hlinkClick xmlns:r="http://schemas.openxmlformats.org/officeDocument/2006/relationships" r:id="rId6"/>
          <a:extLst>
            <a:ext uri="{FF2B5EF4-FFF2-40B4-BE49-F238E27FC236}">
              <a16:creationId xmlns:a16="http://schemas.microsoft.com/office/drawing/2014/main" id="{51D0A782-B357-4A2C-AC07-822C2889C96B}"/>
            </a:ext>
          </a:extLst>
        </xdr:cNvPr>
        <xdr:cNvSpPr/>
      </xdr:nvSpPr>
      <xdr:spPr>
        <a:xfrm rot="16200000">
          <a:off x="16647194"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133148</xdr:colOff>
      <xdr:row>1</xdr:row>
      <xdr:rowOff>442451</xdr:rowOff>
    </xdr:from>
    <xdr:to>
      <xdr:col>10</xdr:col>
      <xdr:colOff>1169630</xdr:colOff>
      <xdr:row>4</xdr:row>
      <xdr:rowOff>91432</xdr:rowOff>
    </xdr:to>
    <xdr:grpSp>
      <xdr:nvGrpSpPr>
        <xdr:cNvPr id="17" name="Agrupar 2">
          <a:hlinkClick xmlns:r="http://schemas.openxmlformats.org/officeDocument/2006/relationships" r:id="rId7"/>
          <a:extLst>
            <a:ext uri="{FF2B5EF4-FFF2-40B4-BE49-F238E27FC236}">
              <a16:creationId xmlns:a16="http://schemas.microsoft.com/office/drawing/2014/main" id="{E61184DF-677C-45D5-83FE-0338D04EF1A3}"/>
            </a:ext>
          </a:extLst>
        </xdr:cNvPr>
        <xdr:cNvGrpSpPr/>
      </xdr:nvGrpSpPr>
      <xdr:grpSpPr>
        <a:xfrm>
          <a:off x="5766505" y="578522"/>
          <a:ext cx="1036482" cy="891767"/>
          <a:chOff x="4970318" y="190500"/>
          <a:chExt cx="1143001" cy="1091045"/>
        </a:xfrm>
      </xdr:grpSpPr>
      <xdr:sp macro="" textlink="">
        <xdr:nvSpPr>
          <xdr:cNvPr id="18" name="Elipse 3">
            <a:extLst>
              <a:ext uri="{FF2B5EF4-FFF2-40B4-BE49-F238E27FC236}">
                <a16:creationId xmlns:a16="http://schemas.microsoft.com/office/drawing/2014/main" id="{00FED0FD-E7DC-CA5E-0042-0F25A1626DA6}"/>
              </a:ext>
            </a:extLst>
          </xdr:cNvPr>
          <xdr:cNvSpPr/>
        </xdr:nvSpPr>
        <xdr:spPr>
          <a:xfrm>
            <a:off x="4970318" y="190500"/>
            <a:ext cx="1143001" cy="1091045"/>
          </a:xfrm>
          <a:prstGeom prst="ellipse">
            <a:avLst/>
          </a:prstGeom>
          <a:solidFill>
            <a:schemeClr val="bg1"/>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9" name="Imagem 4">
            <a:extLst>
              <a:ext uri="{FF2B5EF4-FFF2-40B4-BE49-F238E27FC236}">
                <a16:creationId xmlns:a16="http://schemas.microsoft.com/office/drawing/2014/main" id="{0D6FBA56-1647-BE13-1DA2-B810BCAE45CC}"/>
              </a:ext>
            </a:extLst>
          </xdr:cNvPr>
          <xdr:cNvPicPr>
            <a:picLocks noChangeAspect="1"/>
          </xdr:cNvPicPr>
        </xdr:nvPicPr>
        <xdr:blipFill rotWithShape="1">
          <a:blip xmlns:r="http://schemas.openxmlformats.org/officeDocument/2006/relationships" r:embed="rId8" cstate="email">
            <a:extLst>
              <a:ext uri="{28A0092B-C50C-407E-A947-70E740481C1C}">
                <a14:useLocalDpi xmlns:a14="http://schemas.microsoft.com/office/drawing/2010/main"/>
              </a:ext>
            </a:extLst>
          </a:blip>
          <a:srcRect/>
          <a:stretch/>
        </xdr:blipFill>
        <xdr:spPr>
          <a:xfrm>
            <a:off x="5126181" y="259773"/>
            <a:ext cx="831273" cy="848591"/>
          </a:xfrm>
          <a:prstGeom prst="rect">
            <a:avLst/>
          </a:prstGeom>
        </xdr:spPr>
      </xdr:pic>
    </xdr:grpSp>
    <xdr:clientData/>
  </xdr:twoCellAnchor>
  <xdr:twoCellAnchor>
    <xdr:from>
      <xdr:col>10</xdr:col>
      <xdr:colOff>153630</xdr:colOff>
      <xdr:row>0</xdr:row>
      <xdr:rowOff>0</xdr:rowOff>
    </xdr:from>
    <xdr:to>
      <xdr:col>11</xdr:col>
      <xdr:colOff>523568</xdr:colOff>
      <xdr:row>1</xdr:row>
      <xdr:rowOff>154858</xdr:rowOff>
    </xdr:to>
    <xdr:sp macro="" textlink="">
      <xdr:nvSpPr>
        <xdr:cNvPr id="22" name="Retângulo 21">
          <a:hlinkClick xmlns:r="http://schemas.openxmlformats.org/officeDocument/2006/relationships" r:id="rId9"/>
          <a:extLst>
            <a:ext uri="{FF2B5EF4-FFF2-40B4-BE49-F238E27FC236}">
              <a16:creationId xmlns:a16="http://schemas.microsoft.com/office/drawing/2014/main" id="{9C5C819B-08E8-43EF-8DF6-D5ACFA2FAFE0}"/>
            </a:ext>
          </a:extLst>
        </xdr:cNvPr>
        <xdr:cNvSpPr/>
      </xdr:nvSpPr>
      <xdr:spPr>
        <a:xfrm>
          <a:off x="5515283" y="0"/>
          <a:ext cx="1906229" cy="293124"/>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editAs="oneCell">
    <xdr:from>
      <xdr:col>10</xdr:col>
      <xdr:colOff>1</xdr:colOff>
      <xdr:row>26</xdr:row>
      <xdr:rowOff>0</xdr:rowOff>
    </xdr:from>
    <xdr:to>
      <xdr:col>11</xdr:col>
      <xdr:colOff>930802</xdr:colOff>
      <xdr:row>35</xdr:row>
      <xdr:rowOff>159626</xdr:rowOff>
    </xdr:to>
    <xdr:pic>
      <xdr:nvPicPr>
        <xdr:cNvPr id="4" name="Imagem 2">
          <a:extLst>
            <a:ext uri="{FF2B5EF4-FFF2-40B4-BE49-F238E27FC236}">
              <a16:creationId xmlns:a16="http://schemas.microsoft.com/office/drawing/2014/main" id="{52296303-2268-3BFC-CB14-B409C12FA37A}"/>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386553" y="13154353"/>
          <a:ext cx="2464326" cy="2217026"/>
        </a:xfrm>
        <a:prstGeom prst="rect">
          <a:avLst/>
        </a:prstGeom>
      </xdr:spPr>
    </xdr:pic>
    <xdr:clientData/>
  </xdr:twoCellAnchor>
  <xdr:twoCellAnchor editAs="oneCell">
    <xdr:from>
      <xdr:col>10</xdr:col>
      <xdr:colOff>0</xdr:colOff>
      <xdr:row>36</xdr:row>
      <xdr:rowOff>0</xdr:rowOff>
    </xdr:from>
    <xdr:to>
      <xdr:col>12</xdr:col>
      <xdr:colOff>150150</xdr:colOff>
      <xdr:row>40</xdr:row>
      <xdr:rowOff>54523</xdr:rowOff>
    </xdr:to>
    <xdr:pic>
      <xdr:nvPicPr>
        <xdr:cNvPr id="11" name="Imagem 3">
          <a:extLst>
            <a:ext uri="{FF2B5EF4-FFF2-40B4-BE49-F238E27FC236}">
              <a16:creationId xmlns:a16="http://schemas.microsoft.com/office/drawing/2014/main" id="{A0993356-3DF6-4CD6-0E1D-70BFAE535CB5}"/>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5386552" y="15453491"/>
          <a:ext cx="3217200" cy="968923"/>
        </a:xfrm>
        <a:prstGeom prst="rect">
          <a:avLst/>
        </a:prstGeom>
      </xdr:spPr>
    </xdr:pic>
    <xdr:clientData/>
  </xdr:twoCellAnchor>
  <xdr:twoCellAnchor editAs="oneCell">
    <xdr:from>
      <xdr:col>13</xdr:col>
      <xdr:colOff>1</xdr:colOff>
      <xdr:row>27</xdr:row>
      <xdr:rowOff>0</xdr:rowOff>
    </xdr:from>
    <xdr:to>
      <xdr:col>15</xdr:col>
      <xdr:colOff>726529</xdr:colOff>
      <xdr:row>33</xdr:row>
      <xdr:rowOff>189603</xdr:rowOff>
    </xdr:to>
    <xdr:pic>
      <xdr:nvPicPr>
        <xdr:cNvPr id="13" name="Imagem 4">
          <a:extLst>
            <a:ext uri="{FF2B5EF4-FFF2-40B4-BE49-F238E27FC236}">
              <a16:creationId xmlns:a16="http://schemas.microsoft.com/office/drawing/2014/main" id="{88220BA8-4B80-3378-C829-142563A74CA6}"/>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9968406" y="13384267"/>
          <a:ext cx="3793578" cy="1561203"/>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xdr:twoCellAnchor editAs="oneCell">
    <xdr:from>
      <xdr:col>2</xdr:col>
      <xdr:colOff>168992</xdr:colOff>
      <xdr:row>1</xdr:row>
      <xdr:rowOff>76814</xdr:rowOff>
    </xdr:from>
    <xdr:to>
      <xdr:col>2</xdr:col>
      <xdr:colOff>1115684</xdr:colOff>
      <xdr:row>3</xdr:row>
      <xdr:rowOff>264968</xdr:rowOff>
    </xdr:to>
    <xdr:pic>
      <xdr:nvPicPr>
        <xdr:cNvPr id="2" name="Imagem 1">
          <a:extLst>
            <a:ext uri="{FF2B5EF4-FFF2-40B4-BE49-F238E27FC236}">
              <a16:creationId xmlns:a16="http://schemas.microsoft.com/office/drawing/2014/main" id="{B043D6B2-5B99-4CB9-A2C4-8A2A53F97554}"/>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2" y="219689"/>
          <a:ext cx="946692" cy="988254"/>
        </a:xfrm>
        <a:prstGeom prst="rect">
          <a:avLst/>
        </a:prstGeom>
      </xdr:spPr>
    </xdr:pic>
    <xdr:clientData/>
  </xdr:twoCellAnchor>
  <xdr:oneCellAnchor>
    <xdr:from>
      <xdr:col>17</xdr:col>
      <xdr:colOff>1223949</xdr:colOff>
      <xdr:row>0</xdr:row>
      <xdr:rowOff>0</xdr:rowOff>
    </xdr:from>
    <xdr:ext cx="646896" cy="677573"/>
    <xdr:pic>
      <xdr:nvPicPr>
        <xdr:cNvPr id="6" name="Gráfico 5" descr="Início com preenchimento sólido">
          <a:hlinkClick xmlns:r="http://schemas.openxmlformats.org/officeDocument/2006/relationships" r:id="rId2"/>
          <a:extLst>
            <a:ext uri="{FF2B5EF4-FFF2-40B4-BE49-F238E27FC236}">
              <a16:creationId xmlns:a16="http://schemas.microsoft.com/office/drawing/2014/main" id="{4E00940F-9028-44F3-B450-A00C4D1D1C13}"/>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199"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7" name="TextBox 18">
          <a:extLst>
            <a:ext uri="{FF2B5EF4-FFF2-40B4-BE49-F238E27FC236}">
              <a16:creationId xmlns:a16="http://schemas.microsoft.com/office/drawing/2014/main" id="{C40505D2-C77F-463F-A4AA-D42E5684410B}"/>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8" name="TextBox 19">
          <a:extLst>
            <a:ext uri="{FF2B5EF4-FFF2-40B4-BE49-F238E27FC236}">
              <a16:creationId xmlns:a16="http://schemas.microsoft.com/office/drawing/2014/main" id="{987D5BC5-915D-4C6F-A007-BD5CA9C76E9F}"/>
            </a:ext>
          </a:extLst>
        </xdr:cNvPr>
        <xdr:cNvSpPr txBox="1"/>
      </xdr:nvSpPr>
      <xdr:spPr>
        <a:xfrm>
          <a:off x="17962526"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Seguiente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9" name="TextBox 22">
          <a:extLst>
            <a:ext uri="{FF2B5EF4-FFF2-40B4-BE49-F238E27FC236}">
              <a16:creationId xmlns:a16="http://schemas.microsoft.com/office/drawing/2014/main" id="{30148C4F-111D-4FD1-B788-7680A6B51DBE}"/>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1111442</xdr:colOff>
      <xdr:row>1</xdr:row>
      <xdr:rowOff>446563</xdr:rowOff>
    </xdr:to>
    <xdr:sp macro="" textlink="">
      <xdr:nvSpPr>
        <xdr:cNvPr id="10" name="Isosceles Triangle 23">
          <a:hlinkClick xmlns:r="http://schemas.openxmlformats.org/officeDocument/2006/relationships" r:id="rId5"/>
          <a:extLst>
            <a:ext uri="{FF2B5EF4-FFF2-40B4-BE49-F238E27FC236}">
              <a16:creationId xmlns:a16="http://schemas.microsoft.com/office/drawing/2014/main" id="{025054F2-DC2D-405E-8E93-BC40D06D485D}"/>
            </a:ext>
          </a:extLst>
        </xdr:cNvPr>
        <xdr:cNvSpPr/>
      </xdr:nvSpPr>
      <xdr:spPr>
        <a:xfrm rot="5400000">
          <a:off x="18307884"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21" name="Isosceles Triangle 25">
          <a:hlinkClick xmlns:r="http://schemas.openxmlformats.org/officeDocument/2006/relationships" r:id="rId6"/>
          <a:extLst>
            <a:ext uri="{FF2B5EF4-FFF2-40B4-BE49-F238E27FC236}">
              <a16:creationId xmlns:a16="http://schemas.microsoft.com/office/drawing/2014/main" id="{FBBD0914-1E30-4F0F-A68A-CEB001FD420C}"/>
            </a:ext>
          </a:extLst>
        </xdr:cNvPr>
        <xdr:cNvSpPr/>
      </xdr:nvSpPr>
      <xdr:spPr>
        <a:xfrm rot="16200000">
          <a:off x="16647194"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0</xdr:colOff>
      <xdr:row>1</xdr:row>
      <xdr:rowOff>0</xdr:rowOff>
    </xdr:from>
    <xdr:to>
      <xdr:col>11</xdr:col>
      <xdr:colOff>369938</xdr:colOff>
      <xdr:row>1</xdr:row>
      <xdr:rowOff>293124</xdr:rowOff>
    </xdr:to>
    <xdr:sp macro="" textlink="">
      <xdr:nvSpPr>
        <xdr:cNvPr id="22" name="Retângulo 21">
          <a:hlinkClick xmlns:r="http://schemas.openxmlformats.org/officeDocument/2006/relationships" r:id="rId7"/>
          <a:extLst>
            <a:ext uri="{FF2B5EF4-FFF2-40B4-BE49-F238E27FC236}">
              <a16:creationId xmlns:a16="http://schemas.microsoft.com/office/drawing/2014/main" id="{E0B07928-B5E8-4B31-B763-120825929972}"/>
            </a:ext>
          </a:extLst>
        </xdr:cNvPr>
        <xdr:cNvSpPr/>
      </xdr:nvSpPr>
      <xdr:spPr>
        <a:xfrm>
          <a:off x="5361653" y="138266"/>
          <a:ext cx="1906229" cy="293124"/>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269875</xdr:colOff>
      <xdr:row>1</xdr:row>
      <xdr:rowOff>428625</xdr:rowOff>
    </xdr:from>
    <xdr:to>
      <xdr:col>10</xdr:col>
      <xdr:colOff>1253100</xdr:colOff>
      <xdr:row>4</xdr:row>
      <xdr:rowOff>75558</xdr:rowOff>
    </xdr:to>
    <xdr:grpSp>
      <xdr:nvGrpSpPr>
        <xdr:cNvPr id="13" name="Agrupar 5">
          <a:hlinkClick xmlns:r="http://schemas.openxmlformats.org/officeDocument/2006/relationships" r:id="rId8"/>
          <a:extLst>
            <a:ext uri="{FF2B5EF4-FFF2-40B4-BE49-F238E27FC236}">
              <a16:creationId xmlns:a16="http://schemas.microsoft.com/office/drawing/2014/main" id="{5B16ECB7-B5C0-4E1E-A692-282F7B707C1F}"/>
            </a:ext>
          </a:extLst>
        </xdr:cNvPr>
        <xdr:cNvGrpSpPr/>
      </xdr:nvGrpSpPr>
      <xdr:grpSpPr>
        <a:xfrm>
          <a:off x="5903232" y="564696"/>
          <a:ext cx="983225" cy="889719"/>
          <a:chOff x="4970318" y="190500"/>
          <a:chExt cx="1143001" cy="1091045"/>
        </a:xfrm>
      </xdr:grpSpPr>
      <xdr:sp macro="" textlink="">
        <xdr:nvSpPr>
          <xdr:cNvPr id="14" name="Elipse 6">
            <a:extLst>
              <a:ext uri="{FF2B5EF4-FFF2-40B4-BE49-F238E27FC236}">
                <a16:creationId xmlns:a16="http://schemas.microsoft.com/office/drawing/2014/main" id="{E1AEF935-B2DA-11EA-0E62-A75E0CA9A1A8}"/>
              </a:ext>
            </a:extLst>
          </xdr:cNvPr>
          <xdr:cNvSpPr/>
        </xdr:nvSpPr>
        <xdr:spPr>
          <a:xfrm>
            <a:off x="4970318" y="190500"/>
            <a:ext cx="1143001" cy="1091045"/>
          </a:xfrm>
          <a:prstGeom prst="ellipse">
            <a:avLst/>
          </a:prstGeom>
          <a:solidFill>
            <a:schemeClr val="bg1"/>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5" name="Imagem 7">
            <a:extLst>
              <a:ext uri="{FF2B5EF4-FFF2-40B4-BE49-F238E27FC236}">
                <a16:creationId xmlns:a16="http://schemas.microsoft.com/office/drawing/2014/main" id="{4A006C29-45F2-F0F9-8680-018CC9A7B267}"/>
              </a:ext>
            </a:extLst>
          </xdr:cNvPr>
          <xdr:cNvPicPr>
            <a:picLocks noChangeAspect="1"/>
          </xdr:cNvPicPr>
        </xdr:nvPicPr>
        <xdr:blipFill rotWithShape="1">
          <a:blip xmlns:r="http://schemas.openxmlformats.org/officeDocument/2006/relationships" r:embed="rId9" cstate="email">
            <a:extLst>
              <a:ext uri="{28A0092B-C50C-407E-A947-70E740481C1C}">
                <a14:useLocalDpi xmlns:a14="http://schemas.microsoft.com/office/drawing/2010/main"/>
              </a:ext>
            </a:extLst>
          </a:blip>
          <a:srcRect/>
          <a:stretch/>
        </xdr:blipFill>
        <xdr:spPr>
          <a:xfrm>
            <a:off x="5126181" y="259773"/>
            <a:ext cx="831273" cy="848591"/>
          </a:xfrm>
          <a:prstGeom prst="rect">
            <a:avLst/>
          </a:prstGeom>
        </xdr:spPr>
      </xdr:pic>
    </xdr:grpSp>
    <xdr:clientData/>
  </xdr:twoCellAnchor>
  <xdr:twoCellAnchor editAs="oneCell">
    <xdr:from>
      <xdr:col>9</xdr:col>
      <xdr:colOff>108857</xdr:colOff>
      <xdr:row>26</xdr:row>
      <xdr:rowOff>97441</xdr:rowOff>
    </xdr:from>
    <xdr:to>
      <xdr:col>12</xdr:col>
      <xdr:colOff>204107</xdr:colOff>
      <xdr:row>31</xdr:row>
      <xdr:rowOff>183875</xdr:rowOff>
    </xdr:to>
    <xdr:pic>
      <xdr:nvPicPr>
        <xdr:cNvPr id="3" name="Picture 2">
          <a:extLst>
            <a:ext uri="{FF2B5EF4-FFF2-40B4-BE49-F238E27FC236}">
              <a16:creationId xmlns:a16="http://schemas.microsoft.com/office/drawing/2014/main" id="{14CB7001-234B-F083-F3C5-F2C17E36DF96}"/>
            </a:ext>
          </a:extLst>
        </xdr:cNvPr>
        <xdr:cNvPicPr>
          <a:picLocks noChangeAspect="1"/>
        </xdr:cNvPicPr>
      </xdr:nvPicPr>
      <xdr:blipFill>
        <a:blip xmlns:r="http://schemas.openxmlformats.org/officeDocument/2006/relationships" r:embed="rId10"/>
        <a:stretch>
          <a:fillRect/>
        </a:stretch>
      </xdr:blipFill>
      <xdr:spPr>
        <a:xfrm>
          <a:off x="5320393" y="13255548"/>
          <a:ext cx="3320143" cy="124304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xdr:twoCellAnchor editAs="oneCell">
    <xdr:from>
      <xdr:col>2</xdr:col>
      <xdr:colOff>168992</xdr:colOff>
      <xdr:row>1</xdr:row>
      <xdr:rowOff>76814</xdr:rowOff>
    </xdr:from>
    <xdr:to>
      <xdr:col>2</xdr:col>
      <xdr:colOff>1115684</xdr:colOff>
      <xdr:row>3</xdr:row>
      <xdr:rowOff>264968</xdr:rowOff>
    </xdr:to>
    <xdr:pic>
      <xdr:nvPicPr>
        <xdr:cNvPr id="2" name="Imagem 1">
          <a:extLst>
            <a:ext uri="{FF2B5EF4-FFF2-40B4-BE49-F238E27FC236}">
              <a16:creationId xmlns:a16="http://schemas.microsoft.com/office/drawing/2014/main" id="{ACBE423E-438D-45DD-BCCB-C112D7BA5709}"/>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2" y="219689"/>
          <a:ext cx="946692" cy="988254"/>
        </a:xfrm>
        <a:prstGeom prst="rect">
          <a:avLst/>
        </a:prstGeom>
      </xdr:spPr>
    </xdr:pic>
    <xdr:clientData/>
  </xdr:twoCellAnchor>
  <xdr:oneCellAnchor>
    <xdr:from>
      <xdr:col>17</xdr:col>
      <xdr:colOff>1223949</xdr:colOff>
      <xdr:row>0</xdr:row>
      <xdr:rowOff>0</xdr:rowOff>
    </xdr:from>
    <xdr:ext cx="646896" cy="677573"/>
    <xdr:pic>
      <xdr:nvPicPr>
        <xdr:cNvPr id="6" name="Gráfico 5" descr="Início com preenchimento sólido">
          <a:hlinkClick xmlns:r="http://schemas.openxmlformats.org/officeDocument/2006/relationships" r:id="rId2"/>
          <a:extLst>
            <a:ext uri="{FF2B5EF4-FFF2-40B4-BE49-F238E27FC236}">
              <a16:creationId xmlns:a16="http://schemas.microsoft.com/office/drawing/2014/main" id="{6F8AFEC8-3893-47F7-A1F8-1D7DED827B83}"/>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199"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7" name="TextBox 18">
          <a:extLst>
            <a:ext uri="{FF2B5EF4-FFF2-40B4-BE49-F238E27FC236}">
              <a16:creationId xmlns:a16="http://schemas.microsoft.com/office/drawing/2014/main" id="{31DA3DD5-57BF-4B41-BF79-D4B47E49A5F5}"/>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8" name="TextBox 19">
          <a:extLst>
            <a:ext uri="{FF2B5EF4-FFF2-40B4-BE49-F238E27FC236}">
              <a16:creationId xmlns:a16="http://schemas.microsoft.com/office/drawing/2014/main" id="{1025C82B-DF3B-46A2-8CFF-F94C92D0FF48}"/>
            </a:ext>
          </a:extLst>
        </xdr:cNvPr>
        <xdr:cNvSpPr txBox="1"/>
      </xdr:nvSpPr>
      <xdr:spPr>
        <a:xfrm>
          <a:off x="17962526"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Seguiente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9" name="TextBox 22">
          <a:extLst>
            <a:ext uri="{FF2B5EF4-FFF2-40B4-BE49-F238E27FC236}">
              <a16:creationId xmlns:a16="http://schemas.microsoft.com/office/drawing/2014/main" id="{B7B95206-F6C6-4844-AB14-01870AA1AFEC}"/>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1111442</xdr:colOff>
      <xdr:row>1</xdr:row>
      <xdr:rowOff>446563</xdr:rowOff>
    </xdr:to>
    <xdr:sp macro="" textlink="">
      <xdr:nvSpPr>
        <xdr:cNvPr id="10" name="Isosceles Triangle 23">
          <a:hlinkClick xmlns:r="http://schemas.openxmlformats.org/officeDocument/2006/relationships" r:id="rId5"/>
          <a:extLst>
            <a:ext uri="{FF2B5EF4-FFF2-40B4-BE49-F238E27FC236}">
              <a16:creationId xmlns:a16="http://schemas.microsoft.com/office/drawing/2014/main" id="{84F79351-D3D7-4D3B-9770-03B7092318FB}"/>
            </a:ext>
          </a:extLst>
        </xdr:cNvPr>
        <xdr:cNvSpPr/>
      </xdr:nvSpPr>
      <xdr:spPr>
        <a:xfrm rot="5400000">
          <a:off x="18307884"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21" name="Isosceles Triangle 25">
          <a:hlinkClick xmlns:r="http://schemas.openxmlformats.org/officeDocument/2006/relationships" r:id="rId6"/>
          <a:extLst>
            <a:ext uri="{FF2B5EF4-FFF2-40B4-BE49-F238E27FC236}">
              <a16:creationId xmlns:a16="http://schemas.microsoft.com/office/drawing/2014/main" id="{1AF3F736-AAF4-4054-BF94-841658FD8862}"/>
            </a:ext>
          </a:extLst>
        </xdr:cNvPr>
        <xdr:cNvSpPr/>
      </xdr:nvSpPr>
      <xdr:spPr>
        <a:xfrm rot="16200000">
          <a:off x="16647194"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0</xdr:colOff>
      <xdr:row>1</xdr:row>
      <xdr:rowOff>0</xdr:rowOff>
    </xdr:from>
    <xdr:to>
      <xdr:col>11</xdr:col>
      <xdr:colOff>369938</xdr:colOff>
      <xdr:row>1</xdr:row>
      <xdr:rowOff>293124</xdr:rowOff>
    </xdr:to>
    <xdr:sp macro="" textlink="">
      <xdr:nvSpPr>
        <xdr:cNvPr id="22" name="Retângulo 21">
          <a:hlinkClick xmlns:r="http://schemas.openxmlformats.org/officeDocument/2006/relationships" r:id="rId7"/>
          <a:extLst>
            <a:ext uri="{FF2B5EF4-FFF2-40B4-BE49-F238E27FC236}">
              <a16:creationId xmlns:a16="http://schemas.microsoft.com/office/drawing/2014/main" id="{6FF2EC46-B6DD-4B14-B08B-40518EAC0674}"/>
            </a:ext>
          </a:extLst>
        </xdr:cNvPr>
        <xdr:cNvSpPr/>
      </xdr:nvSpPr>
      <xdr:spPr>
        <a:xfrm>
          <a:off x="5361653" y="138266"/>
          <a:ext cx="1906229" cy="293124"/>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261170</xdr:colOff>
      <xdr:row>1</xdr:row>
      <xdr:rowOff>414798</xdr:rowOff>
    </xdr:from>
    <xdr:to>
      <xdr:col>10</xdr:col>
      <xdr:colOff>1244395</xdr:colOff>
      <xdr:row>4</xdr:row>
      <xdr:rowOff>71461</xdr:rowOff>
    </xdr:to>
    <xdr:grpSp>
      <xdr:nvGrpSpPr>
        <xdr:cNvPr id="13" name="Agrupar 5">
          <a:hlinkClick xmlns:r="http://schemas.openxmlformats.org/officeDocument/2006/relationships" r:id="rId8"/>
          <a:extLst>
            <a:ext uri="{FF2B5EF4-FFF2-40B4-BE49-F238E27FC236}">
              <a16:creationId xmlns:a16="http://schemas.microsoft.com/office/drawing/2014/main" id="{8B1DEEE7-6493-4469-BD74-3AB9C926CA16}"/>
            </a:ext>
          </a:extLst>
        </xdr:cNvPr>
        <xdr:cNvGrpSpPr/>
      </xdr:nvGrpSpPr>
      <xdr:grpSpPr>
        <a:xfrm>
          <a:off x="5894527" y="550869"/>
          <a:ext cx="983225" cy="899449"/>
          <a:chOff x="4970318" y="190500"/>
          <a:chExt cx="1143001" cy="1091045"/>
        </a:xfrm>
      </xdr:grpSpPr>
      <xdr:sp macro="" textlink="">
        <xdr:nvSpPr>
          <xdr:cNvPr id="14" name="Elipse 6">
            <a:extLst>
              <a:ext uri="{FF2B5EF4-FFF2-40B4-BE49-F238E27FC236}">
                <a16:creationId xmlns:a16="http://schemas.microsoft.com/office/drawing/2014/main" id="{E2D12672-739A-A4E5-D3A6-C563A7AEBD85}"/>
              </a:ext>
            </a:extLst>
          </xdr:cNvPr>
          <xdr:cNvSpPr/>
        </xdr:nvSpPr>
        <xdr:spPr>
          <a:xfrm>
            <a:off x="4970318" y="190500"/>
            <a:ext cx="1143001" cy="1091045"/>
          </a:xfrm>
          <a:prstGeom prst="ellipse">
            <a:avLst/>
          </a:prstGeom>
          <a:solidFill>
            <a:schemeClr val="bg1"/>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5" name="Imagem 7">
            <a:extLst>
              <a:ext uri="{FF2B5EF4-FFF2-40B4-BE49-F238E27FC236}">
                <a16:creationId xmlns:a16="http://schemas.microsoft.com/office/drawing/2014/main" id="{4F5D223E-8B4B-1F43-AE88-41E77E6AD3CC}"/>
              </a:ext>
            </a:extLst>
          </xdr:cNvPr>
          <xdr:cNvPicPr>
            <a:picLocks noChangeAspect="1"/>
          </xdr:cNvPicPr>
        </xdr:nvPicPr>
        <xdr:blipFill rotWithShape="1">
          <a:blip xmlns:r="http://schemas.openxmlformats.org/officeDocument/2006/relationships" r:embed="rId9" cstate="email">
            <a:extLst>
              <a:ext uri="{28A0092B-C50C-407E-A947-70E740481C1C}">
                <a14:useLocalDpi xmlns:a14="http://schemas.microsoft.com/office/drawing/2010/main"/>
              </a:ext>
            </a:extLst>
          </a:blip>
          <a:srcRect/>
          <a:stretch/>
        </xdr:blipFill>
        <xdr:spPr>
          <a:xfrm>
            <a:off x="5126181" y="259773"/>
            <a:ext cx="831273" cy="848591"/>
          </a:xfrm>
          <a:prstGeom prst="rect">
            <a:avLst/>
          </a:prstGeom>
        </xdr:spPr>
      </xdr:pic>
    </xdr:grpSp>
    <xdr:clientData/>
  </xdr:twoCellAnchor>
</xdr:wsDr>
</file>

<file path=xl/drawings/drawing45.xml><?xml version="1.0" encoding="utf-8"?>
<xdr:wsDr xmlns:xdr="http://schemas.openxmlformats.org/drawingml/2006/spreadsheetDrawing" xmlns:a="http://schemas.openxmlformats.org/drawingml/2006/main">
  <xdr:twoCellAnchor editAs="oneCell">
    <xdr:from>
      <xdr:col>2</xdr:col>
      <xdr:colOff>168992</xdr:colOff>
      <xdr:row>1</xdr:row>
      <xdr:rowOff>76814</xdr:rowOff>
    </xdr:from>
    <xdr:to>
      <xdr:col>2</xdr:col>
      <xdr:colOff>1115684</xdr:colOff>
      <xdr:row>3</xdr:row>
      <xdr:rowOff>264968</xdr:rowOff>
    </xdr:to>
    <xdr:pic>
      <xdr:nvPicPr>
        <xdr:cNvPr id="2" name="Imagem 1">
          <a:extLst>
            <a:ext uri="{FF2B5EF4-FFF2-40B4-BE49-F238E27FC236}">
              <a16:creationId xmlns:a16="http://schemas.microsoft.com/office/drawing/2014/main" id="{F199B52D-250E-45F5-9291-209E197260A2}"/>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2" y="219689"/>
          <a:ext cx="946692" cy="988254"/>
        </a:xfrm>
        <a:prstGeom prst="rect">
          <a:avLst/>
        </a:prstGeom>
      </xdr:spPr>
    </xdr:pic>
    <xdr:clientData/>
  </xdr:twoCellAnchor>
  <xdr:oneCellAnchor>
    <xdr:from>
      <xdr:col>17</xdr:col>
      <xdr:colOff>1223949</xdr:colOff>
      <xdr:row>0</xdr:row>
      <xdr:rowOff>0</xdr:rowOff>
    </xdr:from>
    <xdr:ext cx="646896" cy="677573"/>
    <xdr:pic>
      <xdr:nvPicPr>
        <xdr:cNvPr id="6" name="Gráfico 5" descr="Início com preenchimento sólido">
          <a:hlinkClick xmlns:r="http://schemas.openxmlformats.org/officeDocument/2006/relationships" r:id="rId2"/>
          <a:extLst>
            <a:ext uri="{FF2B5EF4-FFF2-40B4-BE49-F238E27FC236}">
              <a16:creationId xmlns:a16="http://schemas.microsoft.com/office/drawing/2014/main" id="{A98F50D0-FD86-4DE5-A2B9-6F055D61E62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199"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7" name="TextBox 18">
          <a:extLst>
            <a:ext uri="{FF2B5EF4-FFF2-40B4-BE49-F238E27FC236}">
              <a16:creationId xmlns:a16="http://schemas.microsoft.com/office/drawing/2014/main" id="{7BF37375-99C3-4EE5-9E0D-528669CF7D3D}"/>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8" name="TextBox 19">
          <a:extLst>
            <a:ext uri="{FF2B5EF4-FFF2-40B4-BE49-F238E27FC236}">
              <a16:creationId xmlns:a16="http://schemas.microsoft.com/office/drawing/2014/main" id="{5521C74F-D197-4492-916B-55A68D367CD7}"/>
            </a:ext>
          </a:extLst>
        </xdr:cNvPr>
        <xdr:cNvSpPr txBox="1"/>
      </xdr:nvSpPr>
      <xdr:spPr>
        <a:xfrm>
          <a:off x="17962526"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Seguiente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9" name="TextBox 22">
          <a:extLst>
            <a:ext uri="{FF2B5EF4-FFF2-40B4-BE49-F238E27FC236}">
              <a16:creationId xmlns:a16="http://schemas.microsoft.com/office/drawing/2014/main" id="{120A1CF2-7C2C-434F-9F9A-6CE316A62171}"/>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1111442</xdr:colOff>
      <xdr:row>1</xdr:row>
      <xdr:rowOff>446563</xdr:rowOff>
    </xdr:to>
    <xdr:sp macro="" textlink="">
      <xdr:nvSpPr>
        <xdr:cNvPr id="10" name="Isosceles Triangle 23">
          <a:hlinkClick xmlns:r="http://schemas.openxmlformats.org/officeDocument/2006/relationships" r:id="rId5"/>
          <a:extLst>
            <a:ext uri="{FF2B5EF4-FFF2-40B4-BE49-F238E27FC236}">
              <a16:creationId xmlns:a16="http://schemas.microsoft.com/office/drawing/2014/main" id="{F599BF87-82D6-4C8D-884D-C0740541C59B}"/>
            </a:ext>
          </a:extLst>
        </xdr:cNvPr>
        <xdr:cNvSpPr/>
      </xdr:nvSpPr>
      <xdr:spPr>
        <a:xfrm rot="5400000">
          <a:off x="18307884"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22" name="Isosceles Triangle 25">
          <a:hlinkClick xmlns:r="http://schemas.openxmlformats.org/officeDocument/2006/relationships" r:id="rId6"/>
          <a:extLst>
            <a:ext uri="{FF2B5EF4-FFF2-40B4-BE49-F238E27FC236}">
              <a16:creationId xmlns:a16="http://schemas.microsoft.com/office/drawing/2014/main" id="{131E57F5-06F6-499C-AF84-B3FD561E8A09}"/>
            </a:ext>
          </a:extLst>
        </xdr:cNvPr>
        <xdr:cNvSpPr/>
      </xdr:nvSpPr>
      <xdr:spPr>
        <a:xfrm rot="16200000">
          <a:off x="16647194"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347715</xdr:colOff>
      <xdr:row>1</xdr:row>
      <xdr:rowOff>428625</xdr:rowOff>
    </xdr:from>
    <xdr:to>
      <xdr:col>10</xdr:col>
      <xdr:colOff>1388806</xdr:colOff>
      <xdr:row>4</xdr:row>
      <xdr:rowOff>77606</xdr:rowOff>
    </xdr:to>
    <xdr:grpSp>
      <xdr:nvGrpSpPr>
        <xdr:cNvPr id="17" name="Agrupar 2">
          <a:hlinkClick xmlns:r="http://schemas.openxmlformats.org/officeDocument/2006/relationships" r:id="rId7"/>
          <a:extLst>
            <a:ext uri="{FF2B5EF4-FFF2-40B4-BE49-F238E27FC236}">
              <a16:creationId xmlns:a16="http://schemas.microsoft.com/office/drawing/2014/main" id="{B9532A9B-D1E5-4EA6-9453-66AC4A808EA5}"/>
            </a:ext>
          </a:extLst>
        </xdr:cNvPr>
        <xdr:cNvGrpSpPr/>
      </xdr:nvGrpSpPr>
      <xdr:grpSpPr>
        <a:xfrm>
          <a:off x="5981072" y="564696"/>
          <a:ext cx="1041091" cy="891767"/>
          <a:chOff x="4970318" y="190500"/>
          <a:chExt cx="1143001" cy="1091045"/>
        </a:xfrm>
      </xdr:grpSpPr>
      <xdr:sp macro="" textlink="">
        <xdr:nvSpPr>
          <xdr:cNvPr id="18" name="Elipse 3">
            <a:extLst>
              <a:ext uri="{FF2B5EF4-FFF2-40B4-BE49-F238E27FC236}">
                <a16:creationId xmlns:a16="http://schemas.microsoft.com/office/drawing/2014/main" id="{9475A768-A1F0-9C79-0AC8-CA0D0910C5C2}"/>
              </a:ext>
            </a:extLst>
          </xdr:cNvPr>
          <xdr:cNvSpPr/>
        </xdr:nvSpPr>
        <xdr:spPr>
          <a:xfrm>
            <a:off x="4970318" y="190500"/>
            <a:ext cx="1143001" cy="1091045"/>
          </a:xfrm>
          <a:prstGeom prst="ellipse">
            <a:avLst/>
          </a:prstGeom>
          <a:solidFill>
            <a:schemeClr val="bg1"/>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9" name="Imagem 4">
            <a:extLst>
              <a:ext uri="{FF2B5EF4-FFF2-40B4-BE49-F238E27FC236}">
                <a16:creationId xmlns:a16="http://schemas.microsoft.com/office/drawing/2014/main" id="{37A0C015-9485-72A5-68D0-F6D29C903BC4}"/>
              </a:ext>
            </a:extLst>
          </xdr:cNvPr>
          <xdr:cNvPicPr>
            <a:picLocks noChangeAspect="1"/>
          </xdr:cNvPicPr>
        </xdr:nvPicPr>
        <xdr:blipFill rotWithShape="1">
          <a:blip xmlns:r="http://schemas.openxmlformats.org/officeDocument/2006/relationships" r:embed="rId8" cstate="email">
            <a:extLst>
              <a:ext uri="{28A0092B-C50C-407E-A947-70E740481C1C}">
                <a14:useLocalDpi xmlns:a14="http://schemas.microsoft.com/office/drawing/2010/main"/>
              </a:ext>
            </a:extLst>
          </a:blip>
          <a:srcRect/>
          <a:stretch/>
        </xdr:blipFill>
        <xdr:spPr>
          <a:xfrm>
            <a:off x="5126181" y="259773"/>
            <a:ext cx="831273" cy="848591"/>
          </a:xfrm>
          <a:prstGeom prst="rect">
            <a:avLst/>
          </a:prstGeom>
        </xdr:spPr>
      </xdr:pic>
    </xdr:grpSp>
    <xdr:clientData/>
  </xdr:twoCellAnchor>
  <xdr:twoCellAnchor>
    <xdr:from>
      <xdr:col>10</xdr:col>
      <xdr:colOff>0</xdr:colOff>
      <xdr:row>1</xdr:row>
      <xdr:rowOff>0</xdr:rowOff>
    </xdr:from>
    <xdr:to>
      <xdr:col>11</xdr:col>
      <xdr:colOff>369938</xdr:colOff>
      <xdr:row>1</xdr:row>
      <xdr:rowOff>293124</xdr:rowOff>
    </xdr:to>
    <xdr:sp macro="" textlink="">
      <xdr:nvSpPr>
        <xdr:cNvPr id="23" name="Retângulo 22">
          <a:hlinkClick xmlns:r="http://schemas.openxmlformats.org/officeDocument/2006/relationships" r:id="rId9"/>
          <a:extLst>
            <a:ext uri="{FF2B5EF4-FFF2-40B4-BE49-F238E27FC236}">
              <a16:creationId xmlns:a16="http://schemas.microsoft.com/office/drawing/2014/main" id="{545B78C4-33FF-4CFC-AFBE-4FB75DC2D732}"/>
            </a:ext>
          </a:extLst>
        </xdr:cNvPr>
        <xdr:cNvSpPr/>
      </xdr:nvSpPr>
      <xdr:spPr>
        <a:xfrm>
          <a:off x="5361653" y="138266"/>
          <a:ext cx="1906229" cy="293124"/>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editAs="oneCell">
    <xdr:from>
      <xdr:col>10</xdr:col>
      <xdr:colOff>0</xdr:colOff>
      <xdr:row>27</xdr:row>
      <xdr:rowOff>1</xdr:rowOff>
    </xdr:from>
    <xdr:to>
      <xdr:col>12</xdr:col>
      <xdr:colOff>644415</xdr:colOff>
      <xdr:row>33</xdr:row>
      <xdr:rowOff>153409</xdr:rowOff>
    </xdr:to>
    <xdr:pic>
      <xdr:nvPicPr>
        <xdr:cNvPr id="4" name="Imagem 2">
          <a:extLst>
            <a:ext uri="{FF2B5EF4-FFF2-40B4-BE49-F238E27FC236}">
              <a16:creationId xmlns:a16="http://schemas.microsoft.com/office/drawing/2014/main" id="{ADA3C153-B93B-06C1-A71F-C09BC97F93DD}"/>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633357" y="13298715"/>
          <a:ext cx="3855701" cy="1514123"/>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xdr:twoCellAnchor editAs="oneCell">
    <xdr:from>
      <xdr:col>2</xdr:col>
      <xdr:colOff>168992</xdr:colOff>
      <xdr:row>1</xdr:row>
      <xdr:rowOff>76814</xdr:rowOff>
    </xdr:from>
    <xdr:to>
      <xdr:col>2</xdr:col>
      <xdr:colOff>1115684</xdr:colOff>
      <xdr:row>3</xdr:row>
      <xdr:rowOff>264968</xdr:rowOff>
    </xdr:to>
    <xdr:pic>
      <xdr:nvPicPr>
        <xdr:cNvPr id="2" name="Imagem 1">
          <a:extLst>
            <a:ext uri="{FF2B5EF4-FFF2-40B4-BE49-F238E27FC236}">
              <a16:creationId xmlns:a16="http://schemas.microsoft.com/office/drawing/2014/main" id="{16728261-357F-4AA2-A85D-DEE8F5686253}"/>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2" y="219689"/>
          <a:ext cx="946692" cy="988254"/>
        </a:xfrm>
        <a:prstGeom prst="rect">
          <a:avLst/>
        </a:prstGeom>
      </xdr:spPr>
    </xdr:pic>
    <xdr:clientData/>
  </xdr:twoCellAnchor>
  <xdr:oneCellAnchor>
    <xdr:from>
      <xdr:col>17</xdr:col>
      <xdr:colOff>1223949</xdr:colOff>
      <xdr:row>0</xdr:row>
      <xdr:rowOff>32845</xdr:rowOff>
    </xdr:from>
    <xdr:ext cx="646896" cy="677573"/>
    <xdr:pic>
      <xdr:nvPicPr>
        <xdr:cNvPr id="6" name="Gráfico 5" descr="Início com preenchimento sólido">
          <a:hlinkClick xmlns:r="http://schemas.openxmlformats.org/officeDocument/2006/relationships" r:id="rId2"/>
          <a:extLst>
            <a:ext uri="{FF2B5EF4-FFF2-40B4-BE49-F238E27FC236}">
              <a16:creationId xmlns:a16="http://schemas.microsoft.com/office/drawing/2014/main" id="{625A0063-AADC-4189-AB2A-86741F0BF093}"/>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01492" y="32845"/>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7" name="TextBox 18">
          <a:extLst>
            <a:ext uri="{FF2B5EF4-FFF2-40B4-BE49-F238E27FC236}">
              <a16:creationId xmlns:a16="http://schemas.microsoft.com/office/drawing/2014/main" id="{925341BE-4F47-4B14-93DB-148742835B46}"/>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9" name="TextBox 22">
          <a:extLst>
            <a:ext uri="{FF2B5EF4-FFF2-40B4-BE49-F238E27FC236}">
              <a16:creationId xmlns:a16="http://schemas.microsoft.com/office/drawing/2014/main" id="{7037F376-95C6-492B-A341-A93B005B5EA5}"/>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22" name="Isosceles Triangle 25">
          <a:hlinkClick xmlns:r="http://schemas.openxmlformats.org/officeDocument/2006/relationships" r:id="rId5"/>
          <a:extLst>
            <a:ext uri="{FF2B5EF4-FFF2-40B4-BE49-F238E27FC236}">
              <a16:creationId xmlns:a16="http://schemas.microsoft.com/office/drawing/2014/main" id="{29823AB8-14E1-45A5-B137-77378CD15BBB}"/>
            </a:ext>
          </a:extLst>
        </xdr:cNvPr>
        <xdr:cNvSpPr/>
      </xdr:nvSpPr>
      <xdr:spPr>
        <a:xfrm rot="16200000">
          <a:off x="16647194"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0</xdr:colOff>
      <xdr:row>1</xdr:row>
      <xdr:rowOff>0</xdr:rowOff>
    </xdr:from>
    <xdr:to>
      <xdr:col>11</xdr:col>
      <xdr:colOff>369938</xdr:colOff>
      <xdr:row>1</xdr:row>
      <xdr:rowOff>293124</xdr:rowOff>
    </xdr:to>
    <xdr:sp macro="" textlink="">
      <xdr:nvSpPr>
        <xdr:cNvPr id="23" name="Retângulo 22">
          <a:hlinkClick xmlns:r="http://schemas.openxmlformats.org/officeDocument/2006/relationships" r:id="rId6"/>
          <a:extLst>
            <a:ext uri="{FF2B5EF4-FFF2-40B4-BE49-F238E27FC236}">
              <a16:creationId xmlns:a16="http://schemas.microsoft.com/office/drawing/2014/main" id="{5FF139ED-6BAD-4E62-BEBF-94AF1F5072BE}"/>
            </a:ext>
          </a:extLst>
        </xdr:cNvPr>
        <xdr:cNvSpPr/>
      </xdr:nvSpPr>
      <xdr:spPr>
        <a:xfrm>
          <a:off x="5361653" y="138266"/>
          <a:ext cx="1906229" cy="293124"/>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276532</xdr:colOff>
      <xdr:row>1</xdr:row>
      <xdr:rowOff>430162</xdr:rowOff>
    </xdr:from>
    <xdr:to>
      <xdr:col>10</xdr:col>
      <xdr:colOff>1259757</xdr:colOff>
      <xdr:row>4</xdr:row>
      <xdr:rowOff>86825</xdr:rowOff>
    </xdr:to>
    <xdr:grpSp>
      <xdr:nvGrpSpPr>
        <xdr:cNvPr id="11" name="Agrupar 5">
          <a:hlinkClick xmlns:r="http://schemas.openxmlformats.org/officeDocument/2006/relationships" r:id="rId7"/>
          <a:extLst>
            <a:ext uri="{FF2B5EF4-FFF2-40B4-BE49-F238E27FC236}">
              <a16:creationId xmlns:a16="http://schemas.microsoft.com/office/drawing/2014/main" id="{DB3DAC91-6A5E-4E85-A2BB-F738E21306D2}"/>
            </a:ext>
          </a:extLst>
        </xdr:cNvPr>
        <xdr:cNvGrpSpPr/>
      </xdr:nvGrpSpPr>
      <xdr:grpSpPr>
        <a:xfrm>
          <a:off x="5909889" y="566233"/>
          <a:ext cx="983225" cy="899449"/>
          <a:chOff x="4970318" y="190500"/>
          <a:chExt cx="1143001" cy="1091045"/>
        </a:xfrm>
      </xdr:grpSpPr>
      <xdr:sp macro="" textlink="">
        <xdr:nvSpPr>
          <xdr:cNvPr id="12" name="Elipse 6">
            <a:extLst>
              <a:ext uri="{FF2B5EF4-FFF2-40B4-BE49-F238E27FC236}">
                <a16:creationId xmlns:a16="http://schemas.microsoft.com/office/drawing/2014/main" id="{BFEBC5B3-09EB-0938-6453-6EB3A5DD3336}"/>
              </a:ext>
            </a:extLst>
          </xdr:cNvPr>
          <xdr:cNvSpPr/>
        </xdr:nvSpPr>
        <xdr:spPr>
          <a:xfrm>
            <a:off x="4970318" y="190500"/>
            <a:ext cx="1143001" cy="1091045"/>
          </a:xfrm>
          <a:prstGeom prst="ellipse">
            <a:avLst/>
          </a:prstGeom>
          <a:solidFill>
            <a:schemeClr val="bg1"/>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3" name="Imagem 7">
            <a:extLst>
              <a:ext uri="{FF2B5EF4-FFF2-40B4-BE49-F238E27FC236}">
                <a16:creationId xmlns:a16="http://schemas.microsoft.com/office/drawing/2014/main" id="{DCF46A3E-1CD9-24C5-469E-512DFA8B4394}"/>
              </a:ext>
            </a:extLst>
          </xdr:cNvPr>
          <xdr:cNvPicPr>
            <a:picLocks noChangeAspect="1"/>
          </xdr:cNvPicPr>
        </xdr:nvPicPr>
        <xdr:blipFill rotWithShape="1">
          <a:blip xmlns:r="http://schemas.openxmlformats.org/officeDocument/2006/relationships" r:embed="rId8" cstate="email">
            <a:extLst>
              <a:ext uri="{28A0092B-C50C-407E-A947-70E740481C1C}">
                <a14:useLocalDpi xmlns:a14="http://schemas.microsoft.com/office/drawing/2010/main"/>
              </a:ext>
            </a:extLst>
          </a:blip>
          <a:srcRect/>
          <a:stretch/>
        </xdr:blipFill>
        <xdr:spPr>
          <a:xfrm>
            <a:off x="5126181" y="259773"/>
            <a:ext cx="831273" cy="848591"/>
          </a:xfrm>
          <a:prstGeom prst="rect">
            <a:avLst/>
          </a:prstGeom>
        </xdr:spPr>
      </xdr:pic>
    </xdr:grpSp>
    <xdr:clientData/>
  </xdr:twoCellAnchor>
  <xdr:twoCellAnchor>
    <xdr:from>
      <xdr:col>18</xdr:col>
      <xdr:colOff>262758</xdr:colOff>
      <xdr:row>1</xdr:row>
      <xdr:rowOff>488741</xdr:rowOff>
    </xdr:from>
    <xdr:to>
      <xdr:col>18</xdr:col>
      <xdr:colOff>1266966</xdr:colOff>
      <xdr:row>2</xdr:row>
      <xdr:rowOff>227891</xdr:rowOff>
    </xdr:to>
    <xdr:sp macro="" textlink="">
      <xdr:nvSpPr>
        <xdr:cNvPr id="14" name="TextBox 19">
          <a:extLst>
            <a:ext uri="{FF2B5EF4-FFF2-40B4-BE49-F238E27FC236}">
              <a16:creationId xmlns:a16="http://schemas.microsoft.com/office/drawing/2014/main" id="{564E6016-B771-45BD-B30F-15CD566CB55A}"/>
            </a:ext>
          </a:extLst>
        </xdr:cNvPr>
        <xdr:cNvSpPr txBox="1"/>
      </xdr:nvSpPr>
      <xdr:spPr>
        <a:xfrm>
          <a:off x="17867586" y="636543"/>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Seguinte</a:t>
          </a:r>
        </a:p>
      </xdr:txBody>
    </xdr:sp>
    <xdr:clientData/>
  </xdr:twoCellAnchor>
  <xdr:twoCellAnchor>
    <xdr:from>
      <xdr:col>18</xdr:col>
      <xdr:colOff>546493</xdr:colOff>
      <xdr:row>0</xdr:row>
      <xdr:rowOff>131380</xdr:rowOff>
    </xdr:from>
    <xdr:to>
      <xdr:col>18</xdr:col>
      <xdr:colOff>927493</xdr:colOff>
      <xdr:row>1</xdr:row>
      <xdr:rowOff>480768</xdr:rowOff>
    </xdr:to>
    <xdr:sp macro="" textlink="">
      <xdr:nvSpPr>
        <xdr:cNvPr id="17" name="Isosceles Triangle 23">
          <a:hlinkClick xmlns:r="http://schemas.openxmlformats.org/officeDocument/2006/relationships" r:id="rId9"/>
          <a:extLst>
            <a:ext uri="{FF2B5EF4-FFF2-40B4-BE49-F238E27FC236}">
              <a16:creationId xmlns:a16="http://schemas.microsoft.com/office/drawing/2014/main" id="{BF0476E7-A0A5-FE88-A638-E6737178E556}"/>
            </a:ext>
          </a:extLst>
        </xdr:cNvPr>
        <xdr:cNvSpPr/>
      </xdr:nvSpPr>
      <xdr:spPr>
        <a:xfrm rot="5400000">
          <a:off x="18093226" y="189475"/>
          <a:ext cx="497190"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wsDr>
</file>

<file path=xl/drawings/drawing47.xml><?xml version="1.0" encoding="utf-8"?>
<xdr:wsDr xmlns:xdr="http://schemas.openxmlformats.org/drawingml/2006/spreadsheetDrawing" xmlns:a="http://schemas.openxmlformats.org/drawingml/2006/main">
  <xdr:twoCellAnchor editAs="oneCell">
    <xdr:from>
      <xdr:col>2</xdr:col>
      <xdr:colOff>168992</xdr:colOff>
      <xdr:row>1</xdr:row>
      <xdr:rowOff>76814</xdr:rowOff>
    </xdr:from>
    <xdr:to>
      <xdr:col>2</xdr:col>
      <xdr:colOff>1115684</xdr:colOff>
      <xdr:row>3</xdr:row>
      <xdr:rowOff>264968</xdr:rowOff>
    </xdr:to>
    <xdr:pic>
      <xdr:nvPicPr>
        <xdr:cNvPr id="2" name="Imagem 1">
          <a:extLst>
            <a:ext uri="{FF2B5EF4-FFF2-40B4-BE49-F238E27FC236}">
              <a16:creationId xmlns:a16="http://schemas.microsoft.com/office/drawing/2014/main" id="{E86B7556-49EB-4A98-96A0-1CEFA7C254FD}"/>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2" y="219689"/>
          <a:ext cx="946692" cy="988254"/>
        </a:xfrm>
        <a:prstGeom prst="rect">
          <a:avLst/>
        </a:prstGeom>
      </xdr:spPr>
    </xdr:pic>
    <xdr:clientData/>
  </xdr:twoCellAnchor>
  <xdr:oneCellAnchor>
    <xdr:from>
      <xdr:col>17</xdr:col>
      <xdr:colOff>1223949</xdr:colOff>
      <xdr:row>0</xdr:row>
      <xdr:rowOff>0</xdr:rowOff>
    </xdr:from>
    <xdr:ext cx="646896" cy="677573"/>
    <xdr:pic>
      <xdr:nvPicPr>
        <xdr:cNvPr id="3" name="Gráfico 2" descr="Início com preenchimento sólido">
          <a:hlinkClick xmlns:r="http://schemas.openxmlformats.org/officeDocument/2006/relationships" r:id="rId2"/>
          <a:extLst>
            <a:ext uri="{FF2B5EF4-FFF2-40B4-BE49-F238E27FC236}">
              <a16:creationId xmlns:a16="http://schemas.microsoft.com/office/drawing/2014/main" id="{8953F403-2320-4B0F-8357-34293E2AD5F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199"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4" name="TextBox 18">
          <a:extLst>
            <a:ext uri="{FF2B5EF4-FFF2-40B4-BE49-F238E27FC236}">
              <a16:creationId xmlns:a16="http://schemas.microsoft.com/office/drawing/2014/main" id="{DEDAAD25-BAA5-4206-9E40-94FC91D74C99}"/>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5" name="TextBox 19">
          <a:extLst>
            <a:ext uri="{FF2B5EF4-FFF2-40B4-BE49-F238E27FC236}">
              <a16:creationId xmlns:a16="http://schemas.microsoft.com/office/drawing/2014/main" id="{B23F1457-33EC-4EFE-B252-C65BE302F4DC}"/>
            </a:ext>
          </a:extLst>
        </xdr:cNvPr>
        <xdr:cNvSpPr txBox="1"/>
      </xdr:nvSpPr>
      <xdr:spPr>
        <a:xfrm>
          <a:off x="17962526"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6" name="TextBox 22">
          <a:extLst>
            <a:ext uri="{FF2B5EF4-FFF2-40B4-BE49-F238E27FC236}">
              <a16:creationId xmlns:a16="http://schemas.microsoft.com/office/drawing/2014/main" id="{2468008C-13D2-4C33-B558-1551DF2A5ADF}"/>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1111442</xdr:colOff>
      <xdr:row>1</xdr:row>
      <xdr:rowOff>446563</xdr:rowOff>
    </xdr:to>
    <xdr:sp macro="" textlink="">
      <xdr:nvSpPr>
        <xdr:cNvPr id="7" name="Isosceles Triangle 23">
          <a:hlinkClick xmlns:r="http://schemas.openxmlformats.org/officeDocument/2006/relationships" r:id="rId5"/>
          <a:extLst>
            <a:ext uri="{FF2B5EF4-FFF2-40B4-BE49-F238E27FC236}">
              <a16:creationId xmlns:a16="http://schemas.microsoft.com/office/drawing/2014/main" id="{940C441E-684A-4706-9A80-F35529948C65}"/>
            </a:ext>
          </a:extLst>
        </xdr:cNvPr>
        <xdr:cNvSpPr/>
      </xdr:nvSpPr>
      <xdr:spPr>
        <a:xfrm rot="5400000">
          <a:off x="18307884"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8" name="Isosceles Triangle 25">
          <a:hlinkClick xmlns:r="http://schemas.openxmlformats.org/officeDocument/2006/relationships" r:id="rId6"/>
          <a:extLst>
            <a:ext uri="{FF2B5EF4-FFF2-40B4-BE49-F238E27FC236}">
              <a16:creationId xmlns:a16="http://schemas.microsoft.com/office/drawing/2014/main" id="{427229FA-311A-43A2-89D4-2B38B7B9B099}"/>
            </a:ext>
          </a:extLst>
        </xdr:cNvPr>
        <xdr:cNvSpPr/>
      </xdr:nvSpPr>
      <xdr:spPr>
        <a:xfrm rot="16200000">
          <a:off x="16647194"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0</xdr:colOff>
      <xdr:row>1</xdr:row>
      <xdr:rowOff>0</xdr:rowOff>
    </xdr:from>
    <xdr:to>
      <xdr:col>11</xdr:col>
      <xdr:colOff>369938</xdr:colOff>
      <xdr:row>1</xdr:row>
      <xdr:rowOff>293124</xdr:rowOff>
    </xdr:to>
    <xdr:sp macro="" textlink="">
      <xdr:nvSpPr>
        <xdr:cNvPr id="9" name="Retângulo 8">
          <a:hlinkClick xmlns:r="http://schemas.openxmlformats.org/officeDocument/2006/relationships" r:id="rId7"/>
          <a:extLst>
            <a:ext uri="{FF2B5EF4-FFF2-40B4-BE49-F238E27FC236}">
              <a16:creationId xmlns:a16="http://schemas.microsoft.com/office/drawing/2014/main" id="{75A46E5E-E938-4976-86B4-324555435138}"/>
            </a:ext>
          </a:extLst>
        </xdr:cNvPr>
        <xdr:cNvSpPr/>
      </xdr:nvSpPr>
      <xdr:spPr>
        <a:xfrm>
          <a:off x="5362575" y="142875"/>
          <a:ext cx="1903463" cy="293124"/>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349250</xdr:colOff>
      <xdr:row>1</xdr:row>
      <xdr:rowOff>428626</xdr:rowOff>
    </xdr:from>
    <xdr:to>
      <xdr:col>10</xdr:col>
      <xdr:colOff>1412875</xdr:colOff>
      <xdr:row>4</xdr:row>
      <xdr:rowOff>142875</xdr:rowOff>
    </xdr:to>
    <xdr:grpSp>
      <xdr:nvGrpSpPr>
        <xdr:cNvPr id="10" name="Agrupar 9">
          <a:hlinkClick xmlns:r="http://schemas.openxmlformats.org/officeDocument/2006/relationships" r:id="rId8"/>
          <a:extLst>
            <a:ext uri="{FF2B5EF4-FFF2-40B4-BE49-F238E27FC236}">
              <a16:creationId xmlns:a16="http://schemas.microsoft.com/office/drawing/2014/main" id="{0388761B-85AC-41D8-9F41-433DCC376C13}"/>
            </a:ext>
          </a:extLst>
        </xdr:cNvPr>
        <xdr:cNvGrpSpPr/>
      </xdr:nvGrpSpPr>
      <xdr:grpSpPr>
        <a:xfrm>
          <a:off x="5982607" y="564697"/>
          <a:ext cx="1063625" cy="957035"/>
          <a:chOff x="5615420" y="476250"/>
          <a:chExt cx="909205" cy="829829"/>
        </a:xfrm>
      </xdr:grpSpPr>
      <xdr:sp macro="" textlink="">
        <xdr:nvSpPr>
          <xdr:cNvPr id="11" name="Elipse 10">
            <a:extLst>
              <a:ext uri="{FF2B5EF4-FFF2-40B4-BE49-F238E27FC236}">
                <a16:creationId xmlns:a16="http://schemas.microsoft.com/office/drawing/2014/main" id="{88DC38D3-D08F-D9E2-332A-B060E36E3B74}"/>
              </a:ext>
            </a:extLst>
          </xdr:cNvPr>
          <xdr:cNvSpPr/>
        </xdr:nvSpPr>
        <xdr:spPr>
          <a:xfrm>
            <a:off x="5615420" y="476250"/>
            <a:ext cx="909205" cy="829829"/>
          </a:xfrm>
          <a:prstGeom prst="ellipse">
            <a:avLst/>
          </a:prstGeom>
          <a:solidFill>
            <a:schemeClr val="bg1"/>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2" name="Imagem 11">
            <a:extLst>
              <a:ext uri="{FF2B5EF4-FFF2-40B4-BE49-F238E27FC236}">
                <a16:creationId xmlns:a16="http://schemas.microsoft.com/office/drawing/2014/main" id="{2EC4B1A1-06E6-79F8-C165-B2590FA5E8E4}"/>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5715000" y="523876"/>
            <a:ext cx="714375" cy="713042"/>
          </a:xfrm>
          <a:prstGeom prst="rect">
            <a:avLst/>
          </a:prstGeom>
        </xdr:spPr>
      </xdr:pic>
    </xdr:grpSp>
    <xdr:clientData/>
  </xdr:twoCellAnchor>
  <xdr:twoCellAnchor editAs="oneCell">
    <xdr:from>
      <xdr:col>10</xdr:col>
      <xdr:colOff>0</xdr:colOff>
      <xdr:row>26</xdr:row>
      <xdr:rowOff>1</xdr:rowOff>
    </xdr:from>
    <xdr:to>
      <xdr:col>12</xdr:col>
      <xdr:colOff>178566</xdr:colOff>
      <xdr:row>33</xdr:row>
      <xdr:rowOff>38101</xdr:rowOff>
    </xdr:to>
    <xdr:pic>
      <xdr:nvPicPr>
        <xdr:cNvPr id="14" name="Imagem 12">
          <a:extLst>
            <a:ext uri="{FF2B5EF4-FFF2-40B4-BE49-F238E27FC236}">
              <a16:creationId xmlns:a16="http://schemas.microsoft.com/office/drawing/2014/main" id="{327C51A6-8925-7389-20D6-7B1E0B2FF32B}"/>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429250" y="13239751"/>
          <a:ext cx="3245616" cy="1638300"/>
        </a:xfrm>
        <a:prstGeom prst="rect">
          <a:avLst/>
        </a:prstGeom>
      </xdr:spPr>
    </xdr:pic>
    <xdr:clientData/>
  </xdr:twoCellAnchor>
  <xdr:twoCellAnchor editAs="oneCell">
    <xdr:from>
      <xdr:col>10</xdr:col>
      <xdr:colOff>114300</xdr:colOff>
      <xdr:row>33</xdr:row>
      <xdr:rowOff>57151</xdr:rowOff>
    </xdr:from>
    <xdr:to>
      <xdr:col>11</xdr:col>
      <xdr:colOff>1115352</xdr:colOff>
      <xdr:row>39</xdr:row>
      <xdr:rowOff>171451</xdr:rowOff>
    </xdr:to>
    <xdr:pic>
      <xdr:nvPicPr>
        <xdr:cNvPr id="17" name="Imagem 13">
          <a:extLst>
            <a:ext uri="{FF2B5EF4-FFF2-40B4-BE49-F238E27FC236}">
              <a16:creationId xmlns:a16="http://schemas.microsoft.com/office/drawing/2014/main" id="{C215ABAA-9242-17E6-95F0-62439B6C3A0D}"/>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5543550" y="14897101"/>
          <a:ext cx="2534577" cy="1485900"/>
        </a:xfrm>
        <a:prstGeom prst="rect">
          <a:avLst/>
        </a:prstGeom>
      </xdr:spPr>
    </xdr:pic>
    <xdr:clientData/>
  </xdr:twoCellAnchor>
  <xdr:twoCellAnchor editAs="oneCell">
    <xdr:from>
      <xdr:col>10</xdr:col>
      <xdr:colOff>1428751</xdr:colOff>
      <xdr:row>26</xdr:row>
      <xdr:rowOff>76200</xdr:rowOff>
    </xdr:from>
    <xdr:to>
      <xdr:col>13</xdr:col>
      <xdr:colOff>110142</xdr:colOff>
      <xdr:row>37</xdr:row>
      <xdr:rowOff>76200</xdr:rowOff>
    </xdr:to>
    <xdr:pic>
      <xdr:nvPicPr>
        <xdr:cNvPr id="20" name="Imagem 14">
          <a:extLst>
            <a:ext uri="{FF2B5EF4-FFF2-40B4-BE49-F238E27FC236}">
              <a16:creationId xmlns:a16="http://schemas.microsoft.com/office/drawing/2014/main" id="{30BDDBCE-E604-0F52-469C-FD18AAE2CB67}"/>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6858001" y="13315950"/>
          <a:ext cx="3281966" cy="2514600"/>
        </a:xfrm>
        <a:prstGeom prst="rect">
          <a:avLst/>
        </a:prstGeom>
      </xdr:spPr>
    </xdr:pic>
    <xdr:clientData/>
  </xdr:twoCellAnchor>
  <xdr:twoCellAnchor editAs="oneCell">
    <xdr:from>
      <xdr:col>10</xdr:col>
      <xdr:colOff>190500</xdr:colOff>
      <xdr:row>37</xdr:row>
      <xdr:rowOff>38101</xdr:rowOff>
    </xdr:from>
    <xdr:to>
      <xdr:col>12</xdr:col>
      <xdr:colOff>1459641</xdr:colOff>
      <xdr:row>47</xdr:row>
      <xdr:rowOff>133351</xdr:rowOff>
    </xdr:to>
    <xdr:pic>
      <xdr:nvPicPr>
        <xdr:cNvPr id="24" name="Imagem 15">
          <a:extLst>
            <a:ext uri="{FF2B5EF4-FFF2-40B4-BE49-F238E27FC236}">
              <a16:creationId xmlns:a16="http://schemas.microsoft.com/office/drawing/2014/main" id="{92A33D19-C01E-3843-ADF1-15C99B3A3A59}"/>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5619750" y="15792451"/>
          <a:ext cx="4336191" cy="2381250"/>
        </a:xfrm>
        <a:prstGeom prst="rect">
          <a:avLst/>
        </a:prstGeom>
      </xdr:spPr>
    </xdr:pic>
    <xdr:clientData/>
  </xdr:twoCellAnchor>
  <xdr:twoCellAnchor editAs="oneCell">
    <xdr:from>
      <xdr:col>10</xdr:col>
      <xdr:colOff>1181100</xdr:colOff>
      <xdr:row>36</xdr:row>
      <xdr:rowOff>114301</xdr:rowOff>
    </xdr:from>
    <xdr:to>
      <xdr:col>12</xdr:col>
      <xdr:colOff>192597</xdr:colOff>
      <xdr:row>47</xdr:row>
      <xdr:rowOff>152400</xdr:rowOff>
    </xdr:to>
    <xdr:pic>
      <xdr:nvPicPr>
        <xdr:cNvPr id="28" name="Imagem 16">
          <a:extLst>
            <a:ext uri="{FF2B5EF4-FFF2-40B4-BE49-F238E27FC236}">
              <a16:creationId xmlns:a16="http://schemas.microsoft.com/office/drawing/2014/main" id="{DC790AFD-0C18-95A9-6D2A-35FA7C85AAF8}"/>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6610350" y="15640051"/>
          <a:ext cx="2078547" cy="2552699"/>
        </a:xfrm>
        <a:prstGeom prst="rect">
          <a:avLst/>
        </a:prstGeom>
      </xdr:spPr>
    </xdr:pic>
    <xdr:clientData/>
  </xdr:twoCellAnchor>
  <xdr:twoCellAnchor editAs="oneCell">
    <xdr:from>
      <xdr:col>11</xdr:col>
      <xdr:colOff>438151</xdr:colOff>
      <xdr:row>38</xdr:row>
      <xdr:rowOff>133350</xdr:rowOff>
    </xdr:from>
    <xdr:to>
      <xdr:col>12</xdr:col>
      <xdr:colOff>1425820</xdr:colOff>
      <xdr:row>46</xdr:row>
      <xdr:rowOff>76200</xdr:rowOff>
    </xdr:to>
    <xdr:pic>
      <xdr:nvPicPr>
        <xdr:cNvPr id="31" name="Imagem 17">
          <a:extLst>
            <a:ext uri="{FF2B5EF4-FFF2-40B4-BE49-F238E27FC236}">
              <a16:creationId xmlns:a16="http://schemas.microsoft.com/office/drawing/2014/main" id="{860A3EE9-8142-BB95-42C1-599A70BC3516}"/>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7336972" y="16067314"/>
          <a:ext cx="2525277" cy="1793422"/>
        </a:xfrm>
        <a:prstGeom prst="rect">
          <a:avLst/>
        </a:prstGeom>
      </xdr:spPr>
    </xdr:pic>
    <xdr:clientData/>
  </xdr:twoCellAnchor>
  <xdr:twoCellAnchor editAs="oneCell">
    <xdr:from>
      <xdr:col>10</xdr:col>
      <xdr:colOff>647701</xdr:colOff>
      <xdr:row>42</xdr:row>
      <xdr:rowOff>38100</xdr:rowOff>
    </xdr:from>
    <xdr:to>
      <xdr:col>12</xdr:col>
      <xdr:colOff>342900</xdr:colOff>
      <xdr:row>46</xdr:row>
      <xdr:rowOff>223873</xdr:rowOff>
    </xdr:to>
    <xdr:pic>
      <xdr:nvPicPr>
        <xdr:cNvPr id="35" name="Imagem 18">
          <a:extLst>
            <a:ext uri="{FF2B5EF4-FFF2-40B4-BE49-F238E27FC236}">
              <a16:creationId xmlns:a16="http://schemas.microsoft.com/office/drawing/2014/main" id="{F30846AB-D21D-37F0-F6FE-49C37443130C}"/>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6076951" y="16935450"/>
          <a:ext cx="2762249" cy="1100173"/>
        </a:xfrm>
        <a:prstGeom prst="rect">
          <a:avLst/>
        </a:prstGeom>
      </xdr:spPr>
    </xdr:pic>
    <xdr:clientData/>
  </xdr:twoCellAnchor>
  <xdr:twoCellAnchor editAs="oneCell">
    <xdr:from>
      <xdr:col>13</xdr:col>
      <xdr:colOff>0</xdr:colOff>
      <xdr:row>26</xdr:row>
      <xdr:rowOff>1</xdr:rowOff>
    </xdr:from>
    <xdr:to>
      <xdr:col>14</xdr:col>
      <xdr:colOff>1391914</xdr:colOff>
      <xdr:row>32</xdr:row>
      <xdr:rowOff>38101</xdr:rowOff>
    </xdr:to>
    <xdr:pic>
      <xdr:nvPicPr>
        <xdr:cNvPr id="37" name="Imagem 19">
          <a:extLst>
            <a:ext uri="{FF2B5EF4-FFF2-40B4-BE49-F238E27FC236}">
              <a16:creationId xmlns:a16="http://schemas.microsoft.com/office/drawing/2014/main" id="{5F79E145-12A7-B5AA-7826-F7C34A720ECB}"/>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10058400" y="13239751"/>
          <a:ext cx="2925439" cy="1409700"/>
        </a:xfrm>
        <a:prstGeom prst="rect">
          <a:avLst/>
        </a:prstGeom>
      </xdr:spPr>
    </xdr:pic>
    <xdr:clientData/>
  </xdr:twoCellAnchor>
  <xdr:twoCellAnchor editAs="oneCell">
    <xdr:from>
      <xdr:col>16</xdr:col>
      <xdr:colOff>0</xdr:colOff>
      <xdr:row>27</xdr:row>
      <xdr:rowOff>1</xdr:rowOff>
    </xdr:from>
    <xdr:to>
      <xdr:col>18</xdr:col>
      <xdr:colOff>192771</xdr:colOff>
      <xdr:row>33</xdr:row>
      <xdr:rowOff>171451</xdr:rowOff>
    </xdr:to>
    <xdr:pic>
      <xdr:nvPicPr>
        <xdr:cNvPr id="39" name="Imagem 20">
          <a:extLst>
            <a:ext uri="{FF2B5EF4-FFF2-40B4-BE49-F238E27FC236}">
              <a16:creationId xmlns:a16="http://schemas.microsoft.com/office/drawing/2014/main" id="{2FD409AF-BE79-D34B-3565-142557B52D93}"/>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15267214" y="13298715"/>
          <a:ext cx="3404057" cy="1532165"/>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xdr:twoCellAnchor editAs="oneCell">
    <xdr:from>
      <xdr:col>2</xdr:col>
      <xdr:colOff>168992</xdr:colOff>
      <xdr:row>1</xdr:row>
      <xdr:rowOff>76814</xdr:rowOff>
    </xdr:from>
    <xdr:to>
      <xdr:col>2</xdr:col>
      <xdr:colOff>1115684</xdr:colOff>
      <xdr:row>3</xdr:row>
      <xdr:rowOff>264968</xdr:rowOff>
    </xdr:to>
    <xdr:pic>
      <xdr:nvPicPr>
        <xdr:cNvPr id="2" name="Imagem 1">
          <a:extLst>
            <a:ext uri="{FF2B5EF4-FFF2-40B4-BE49-F238E27FC236}">
              <a16:creationId xmlns:a16="http://schemas.microsoft.com/office/drawing/2014/main" id="{770FC54E-334A-44FD-8F96-683A6508DC7D}"/>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2" y="219689"/>
          <a:ext cx="946692" cy="988254"/>
        </a:xfrm>
        <a:prstGeom prst="rect">
          <a:avLst/>
        </a:prstGeom>
      </xdr:spPr>
    </xdr:pic>
    <xdr:clientData/>
  </xdr:twoCellAnchor>
  <xdr:oneCellAnchor>
    <xdr:from>
      <xdr:col>17</xdr:col>
      <xdr:colOff>1223949</xdr:colOff>
      <xdr:row>0</xdr:row>
      <xdr:rowOff>0</xdr:rowOff>
    </xdr:from>
    <xdr:ext cx="646896" cy="677573"/>
    <xdr:pic>
      <xdr:nvPicPr>
        <xdr:cNvPr id="3" name="Gráfico 2" descr="Início com preenchimento sólido">
          <a:hlinkClick xmlns:r="http://schemas.openxmlformats.org/officeDocument/2006/relationships" r:id="rId2"/>
          <a:extLst>
            <a:ext uri="{FF2B5EF4-FFF2-40B4-BE49-F238E27FC236}">
              <a16:creationId xmlns:a16="http://schemas.microsoft.com/office/drawing/2014/main" id="{9828D2D9-9657-401A-AFAC-9B41EB5A52C1}"/>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199"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4" name="TextBox 18">
          <a:extLst>
            <a:ext uri="{FF2B5EF4-FFF2-40B4-BE49-F238E27FC236}">
              <a16:creationId xmlns:a16="http://schemas.microsoft.com/office/drawing/2014/main" id="{04EB846A-5921-4939-B20F-D57AC844FBC5}"/>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5" name="TextBox 19">
          <a:extLst>
            <a:ext uri="{FF2B5EF4-FFF2-40B4-BE49-F238E27FC236}">
              <a16:creationId xmlns:a16="http://schemas.microsoft.com/office/drawing/2014/main" id="{6EE21CB5-846E-4051-A462-C70D78DBD1F4}"/>
            </a:ext>
          </a:extLst>
        </xdr:cNvPr>
        <xdr:cNvSpPr txBox="1"/>
      </xdr:nvSpPr>
      <xdr:spPr>
        <a:xfrm>
          <a:off x="17962526"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6" name="TextBox 22">
          <a:extLst>
            <a:ext uri="{FF2B5EF4-FFF2-40B4-BE49-F238E27FC236}">
              <a16:creationId xmlns:a16="http://schemas.microsoft.com/office/drawing/2014/main" id="{D59D3ADC-7B76-4D39-86BD-78BD4DDBD5CD}"/>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1111442</xdr:colOff>
      <xdr:row>1</xdr:row>
      <xdr:rowOff>446563</xdr:rowOff>
    </xdr:to>
    <xdr:sp macro="" textlink="">
      <xdr:nvSpPr>
        <xdr:cNvPr id="7" name="Isosceles Triangle 23">
          <a:hlinkClick xmlns:r="http://schemas.openxmlformats.org/officeDocument/2006/relationships" r:id="rId5"/>
          <a:extLst>
            <a:ext uri="{FF2B5EF4-FFF2-40B4-BE49-F238E27FC236}">
              <a16:creationId xmlns:a16="http://schemas.microsoft.com/office/drawing/2014/main" id="{7F7051B0-2BCF-43D0-9E2B-86A7E409BDE0}"/>
            </a:ext>
          </a:extLst>
        </xdr:cNvPr>
        <xdr:cNvSpPr/>
      </xdr:nvSpPr>
      <xdr:spPr>
        <a:xfrm rot="5400000">
          <a:off x="18307884"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8" name="Isosceles Triangle 25">
          <a:hlinkClick xmlns:r="http://schemas.openxmlformats.org/officeDocument/2006/relationships" r:id="rId6"/>
          <a:extLst>
            <a:ext uri="{FF2B5EF4-FFF2-40B4-BE49-F238E27FC236}">
              <a16:creationId xmlns:a16="http://schemas.microsoft.com/office/drawing/2014/main" id="{605648DA-0B6F-470C-8B56-4F69C625A4D1}"/>
            </a:ext>
          </a:extLst>
        </xdr:cNvPr>
        <xdr:cNvSpPr/>
      </xdr:nvSpPr>
      <xdr:spPr>
        <a:xfrm rot="16200000">
          <a:off x="16647194"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0</xdr:colOff>
      <xdr:row>1</xdr:row>
      <xdr:rowOff>0</xdr:rowOff>
    </xdr:from>
    <xdr:to>
      <xdr:col>11</xdr:col>
      <xdr:colOff>369938</xdr:colOff>
      <xdr:row>1</xdr:row>
      <xdr:rowOff>293124</xdr:rowOff>
    </xdr:to>
    <xdr:sp macro="" textlink="">
      <xdr:nvSpPr>
        <xdr:cNvPr id="9" name="Retângulo 8">
          <a:hlinkClick xmlns:r="http://schemas.openxmlformats.org/officeDocument/2006/relationships" r:id="rId7"/>
          <a:extLst>
            <a:ext uri="{FF2B5EF4-FFF2-40B4-BE49-F238E27FC236}">
              <a16:creationId xmlns:a16="http://schemas.microsoft.com/office/drawing/2014/main" id="{72DD289C-A610-48C1-9875-A3824A2C4FEE}"/>
            </a:ext>
          </a:extLst>
        </xdr:cNvPr>
        <xdr:cNvSpPr/>
      </xdr:nvSpPr>
      <xdr:spPr>
        <a:xfrm>
          <a:off x="5362575" y="142875"/>
          <a:ext cx="1903463" cy="293124"/>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349250</xdr:colOff>
      <xdr:row>1</xdr:row>
      <xdr:rowOff>428626</xdr:rowOff>
    </xdr:from>
    <xdr:to>
      <xdr:col>10</xdr:col>
      <xdr:colOff>1412875</xdr:colOff>
      <xdr:row>4</xdr:row>
      <xdr:rowOff>142875</xdr:rowOff>
    </xdr:to>
    <xdr:grpSp>
      <xdr:nvGrpSpPr>
        <xdr:cNvPr id="10" name="Agrupar 9">
          <a:hlinkClick xmlns:r="http://schemas.openxmlformats.org/officeDocument/2006/relationships" r:id="rId8"/>
          <a:extLst>
            <a:ext uri="{FF2B5EF4-FFF2-40B4-BE49-F238E27FC236}">
              <a16:creationId xmlns:a16="http://schemas.microsoft.com/office/drawing/2014/main" id="{08206A0B-993F-4F01-918F-D51E74957F4D}"/>
            </a:ext>
          </a:extLst>
        </xdr:cNvPr>
        <xdr:cNvGrpSpPr/>
      </xdr:nvGrpSpPr>
      <xdr:grpSpPr>
        <a:xfrm>
          <a:off x="5982607" y="564697"/>
          <a:ext cx="1063625" cy="957035"/>
          <a:chOff x="5615420" y="476250"/>
          <a:chExt cx="909205" cy="829829"/>
        </a:xfrm>
      </xdr:grpSpPr>
      <xdr:sp macro="" textlink="">
        <xdr:nvSpPr>
          <xdr:cNvPr id="11" name="Elipse 10">
            <a:extLst>
              <a:ext uri="{FF2B5EF4-FFF2-40B4-BE49-F238E27FC236}">
                <a16:creationId xmlns:a16="http://schemas.microsoft.com/office/drawing/2014/main" id="{0DAD091F-3F16-4BAE-CE26-EC2D8611F821}"/>
              </a:ext>
            </a:extLst>
          </xdr:cNvPr>
          <xdr:cNvSpPr/>
        </xdr:nvSpPr>
        <xdr:spPr>
          <a:xfrm>
            <a:off x="5615420" y="476250"/>
            <a:ext cx="909205" cy="829829"/>
          </a:xfrm>
          <a:prstGeom prst="ellipse">
            <a:avLst/>
          </a:prstGeom>
          <a:solidFill>
            <a:schemeClr val="bg1"/>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2" name="Imagem 11">
            <a:extLst>
              <a:ext uri="{FF2B5EF4-FFF2-40B4-BE49-F238E27FC236}">
                <a16:creationId xmlns:a16="http://schemas.microsoft.com/office/drawing/2014/main" id="{82A45322-9B30-216B-D01D-CED651B371F4}"/>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5715000" y="523876"/>
            <a:ext cx="714375" cy="713042"/>
          </a:xfrm>
          <a:prstGeom prst="rect">
            <a:avLst/>
          </a:prstGeom>
        </xdr:spPr>
      </xdr:pic>
    </xdr:grpSp>
    <xdr:clientData/>
  </xdr:twoCellAnchor>
  <xdr:twoCellAnchor editAs="oneCell">
    <xdr:from>
      <xdr:col>9</xdr:col>
      <xdr:colOff>41413</xdr:colOff>
      <xdr:row>26</xdr:row>
      <xdr:rowOff>151848</xdr:rowOff>
    </xdr:from>
    <xdr:to>
      <xdr:col>11</xdr:col>
      <xdr:colOff>938810</xdr:colOff>
      <xdr:row>33</xdr:row>
      <xdr:rowOff>20513</xdr:rowOff>
    </xdr:to>
    <xdr:pic>
      <xdr:nvPicPr>
        <xdr:cNvPr id="13" name="Imagem 12">
          <a:extLst>
            <a:ext uri="{FF2B5EF4-FFF2-40B4-BE49-F238E27FC236}">
              <a16:creationId xmlns:a16="http://schemas.microsoft.com/office/drawing/2014/main" id="{66F4CB9E-D004-1642-C323-87C9938AA908}"/>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259456" y="13252174"/>
          <a:ext cx="2567724" cy="1511382"/>
        </a:xfrm>
        <a:prstGeom prst="rect">
          <a:avLst/>
        </a:prstGeom>
      </xdr:spPr>
    </xdr:pic>
    <xdr:clientData/>
  </xdr:twoCellAnchor>
  <xdr:twoCellAnchor editAs="oneCell">
    <xdr:from>
      <xdr:col>10</xdr:col>
      <xdr:colOff>0</xdr:colOff>
      <xdr:row>33</xdr:row>
      <xdr:rowOff>0</xdr:rowOff>
    </xdr:from>
    <xdr:to>
      <xdr:col>11</xdr:col>
      <xdr:colOff>980108</xdr:colOff>
      <xdr:row>39</xdr:row>
      <xdr:rowOff>130263</xdr:rowOff>
    </xdr:to>
    <xdr:pic>
      <xdr:nvPicPr>
        <xdr:cNvPr id="14" name="Imagem 13">
          <a:extLst>
            <a:ext uri="{FF2B5EF4-FFF2-40B4-BE49-F238E27FC236}">
              <a16:creationId xmlns:a16="http://schemas.microsoft.com/office/drawing/2014/main" id="{7CE12C13-E00D-6C1D-8F14-2E5A0C2993FE}"/>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5356087" y="14743043"/>
          <a:ext cx="2512391" cy="1538307"/>
        </a:xfrm>
        <a:prstGeom prst="rect">
          <a:avLst/>
        </a:prstGeom>
      </xdr:spPr>
    </xdr:pic>
    <xdr:clientData/>
  </xdr:twoCellAnchor>
  <xdr:twoCellAnchor editAs="oneCell">
    <xdr:from>
      <xdr:col>9</xdr:col>
      <xdr:colOff>133325</xdr:colOff>
      <xdr:row>39</xdr:row>
      <xdr:rowOff>193261</xdr:rowOff>
    </xdr:from>
    <xdr:to>
      <xdr:col>11</xdr:col>
      <xdr:colOff>1530159</xdr:colOff>
      <xdr:row>45</xdr:row>
      <xdr:rowOff>124240</xdr:rowOff>
    </xdr:to>
    <xdr:pic>
      <xdr:nvPicPr>
        <xdr:cNvPr id="16" name="Imagem 15">
          <a:extLst>
            <a:ext uri="{FF2B5EF4-FFF2-40B4-BE49-F238E27FC236}">
              <a16:creationId xmlns:a16="http://schemas.microsoft.com/office/drawing/2014/main" id="{DB1E445E-FA31-5175-EC51-B22E45FB99B6}"/>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5351368" y="16344348"/>
          <a:ext cx="3067161" cy="1339022"/>
        </a:xfrm>
        <a:prstGeom prst="rect">
          <a:avLst/>
        </a:prstGeom>
      </xdr:spPr>
    </xdr:pic>
    <xdr:clientData/>
  </xdr:twoCellAnchor>
  <xdr:twoCellAnchor editAs="oneCell">
    <xdr:from>
      <xdr:col>9</xdr:col>
      <xdr:colOff>110435</xdr:colOff>
      <xdr:row>46</xdr:row>
      <xdr:rowOff>82826</xdr:rowOff>
    </xdr:from>
    <xdr:to>
      <xdr:col>11</xdr:col>
      <xdr:colOff>427934</xdr:colOff>
      <xdr:row>48</xdr:row>
      <xdr:rowOff>150884</xdr:rowOff>
    </xdr:to>
    <xdr:pic>
      <xdr:nvPicPr>
        <xdr:cNvPr id="17" name="Imagem 16">
          <a:extLst>
            <a:ext uri="{FF2B5EF4-FFF2-40B4-BE49-F238E27FC236}">
              <a16:creationId xmlns:a16="http://schemas.microsoft.com/office/drawing/2014/main" id="{73B56FD6-5C34-DD7D-C74B-0F43CD05122B}"/>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5328478" y="17876630"/>
          <a:ext cx="1987826" cy="537406"/>
        </a:xfrm>
        <a:prstGeom prst="rect">
          <a:avLst/>
        </a:prstGeom>
      </xdr:spPr>
    </xdr:pic>
    <xdr:clientData/>
  </xdr:twoCellAnchor>
  <xdr:twoCellAnchor editAs="oneCell">
    <xdr:from>
      <xdr:col>12</xdr:col>
      <xdr:colOff>0</xdr:colOff>
      <xdr:row>27</xdr:row>
      <xdr:rowOff>0</xdr:rowOff>
    </xdr:from>
    <xdr:to>
      <xdr:col>14</xdr:col>
      <xdr:colOff>602102</xdr:colOff>
      <xdr:row>29</xdr:row>
      <xdr:rowOff>111604</xdr:rowOff>
    </xdr:to>
    <xdr:pic>
      <xdr:nvPicPr>
        <xdr:cNvPr id="18" name="Imagem 17">
          <a:extLst>
            <a:ext uri="{FF2B5EF4-FFF2-40B4-BE49-F238E27FC236}">
              <a16:creationId xmlns:a16="http://schemas.microsoft.com/office/drawing/2014/main" id="{323CB1E0-606C-E725-5CBB-50C9315066F7}"/>
            </a:ext>
          </a:extLst>
        </xdr:cNvPr>
        <xdr:cNvPicPr>
          <a:picLocks noChangeAspect="1"/>
        </xdr:cNvPicPr>
      </xdr:nvPicPr>
      <xdr:blipFill>
        <a:blip xmlns:r="http://schemas.openxmlformats.org/officeDocument/2006/relationships" r:embed="rId14"/>
        <a:stretch>
          <a:fillRect/>
        </a:stretch>
      </xdr:blipFill>
      <xdr:spPr>
        <a:xfrm>
          <a:off x="8420652" y="13335000"/>
          <a:ext cx="3666667" cy="580952"/>
        </a:xfrm>
        <a:prstGeom prst="rect">
          <a:avLst/>
        </a:prstGeom>
      </xdr:spPr>
    </xdr:pic>
    <xdr:clientData/>
  </xdr:twoCellAnchor>
  <xdr:twoCellAnchor editAs="oneCell">
    <xdr:from>
      <xdr:col>16</xdr:col>
      <xdr:colOff>1</xdr:colOff>
      <xdr:row>26</xdr:row>
      <xdr:rowOff>0</xdr:rowOff>
    </xdr:from>
    <xdr:to>
      <xdr:col>17</xdr:col>
      <xdr:colOff>565002</xdr:colOff>
      <xdr:row>33</xdr:row>
      <xdr:rowOff>42517</xdr:rowOff>
    </xdr:to>
    <xdr:pic>
      <xdr:nvPicPr>
        <xdr:cNvPr id="24" name="Imagem 35">
          <a:extLst>
            <a:ext uri="{FF2B5EF4-FFF2-40B4-BE49-F238E27FC236}">
              <a16:creationId xmlns:a16="http://schemas.microsoft.com/office/drawing/2014/main" id="{2A437687-A8BF-0AA2-48F0-287FBD6F78EF}"/>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14549784" y="13100326"/>
          <a:ext cx="2098526" cy="1642717"/>
        </a:xfrm>
        <a:prstGeom prst="rect">
          <a:avLst/>
        </a:prstGeom>
      </xdr:spPr>
    </xdr:pic>
    <xdr:clientData/>
  </xdr:twoCellAnchor>
  <xdr:twoCellAnchor editAs="oneCell">
    <xdr:from>
      <xdr:col>19</xdr:col>
      <xdr:colOff>13805</xdr:colOff>
      <xdr:row>27</xdr:row>
      <xdr:rowOff>82827</xdr:rowOff>
    </xdr:from>
    <xdr:to>
      <xdr:col>20</xdr:col>
      <xdr:colOff>1290657</xdr:colOff>
      <xdr:row>34</xdr:row>
      <xdr:rowOff>14909</xdr:rowOff>
    </xdr:to>
    <xdr:pic>
      <xdr:nvPicPr>
        <xdr:cNvPr id="31" name="Imagem 36">
          <a:extLst>
            <a:ext uri="{FF2B5EF4-FFF2-40B4-BE49-F238E27FC236}">
              <a16:creationId xmlns:a16="http://schemas.microsoft.com/office/drawing/2014/main" id="{95901EC5-DA56-FF42-9BE2-5A5AD0F65F4D}"/>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19160435" y="13417827"/>
          <a:ext cx="2810377" cy="1532282"/>
        </a:xfrm>
        <a:prstGeom prst="rect">
          <a:avLst/>
        </a:prstGeom>
      </xdr:spPr>
    </xdr:pic>
    <xdr:clientData/>
  </xdr:twoCellAnchor>
  <xdr:twoCellAnchor editAs="oneCell">
    <xdr:from>
      <xdr:col>19</xdr:col>
      <xdr:colOff>69022</xdr:colOff>
      <xdr:row>30</xdr:row>
      <xdr:rowOff>179455</xdr:rowOff>
    </xdr:from>
    <xdr:to>
      <xdr:col>20</xdr:col>
      <xdr:colOff>1423768</xdr:colOff>
      <xdr:row>36</xdr:row>
      <xdr:rowOff>133073</xdr:rowOff>
    </xdr:to>
    <xdr:pic>
      <xdr:nvPicPr>
        <xdr:cNvPr id="32" name="Imagem 37">
          <a:extLst>
            <a:ext uri="{FF2B5EF4-FFF2-40B4-BE49-F238E27FC236}">
              <a16:creationId xmlns:a16="http://schemas.microsoft.com/office/drawing/2014/main" id="{CB27138F-71DC-9D52-098A-1289D529BFAB}"/>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19215652" y="14218477"/>
          <a:ext cx="2888271" cy="1325218"/>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xdr:twoCellAnchor editAs="oneCell">
    <xdr:from>
      <xdr:col>2</xdr:col>
      <xdr:colOff>168992</xdr:colOff>
      <xdr:row>1</xdr:row>
      <xdr:rowOff>76814</xdr:rowOff>
    </xdr:from>
    <xdr:to>
      <xdr:col>2</xdr:col>
      <xdr:colOff>1115684</xdr:colOff>
      <xdr:row>3</xdr:row>
      <xdr:rowOff>264968</xdr:rowOff>
    </xdr:to>
    <xdr:pic>
      <xdr:nvPicPr>
        <xdr:cNvPr id="2" name="Imagem 1">
          <a:extLst>
            <a:ext uri="{FF2B5EF4-FFF2-40B4-BE49-F238E27FC236}">
              <a16:creationId xmlns:a16="http://schemas.microsoft.com/office/drawing/2014/main" id="{B4724A01-7A14-45F2-B6D0-65013C983A5E}"/>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2" y="219689"/>
          <a:ext cx="946692" cy="988254"/>
        </a:xfrm>
        <a:prstGeom prst="rect">
          <a:avLst/>
        </a:prstGeom>
      </xdr:spPr>
    </xdr:pic>
    <xdr:clientData/>
  </xdr:twoCellAnchor>
  <xdr:oneCellAnchor>
    <xdr:from>
      <xdr:col>17</xdr:col>
      <xdr:colOff>1223949</xdr:colOff>
      <xdr:row>0</xdr:row>
      <xdr:rowOff>0</xdr:rowOff>
    </xdr:from>
    <xdr:ext cx="646896" cy="677573"/>
    <xdr:pic>
      <xdr:nvPicPr>
        <xdr:cNvPr id="3" name="Gráfico 2" descr="Início com preenchimento sólido">
          <a:hlinkClick xmlns:r="http://schemas.openxmlformats.org/officeDocument/2006/relationships" r:id="rId2"/>
          <a:extLst>
            <a:ext uri="{FF2B5EF4-FFF2-40B4-BE49-F238E27FC236}">
              <a16:creationId xmlns:a16="http://schemas.microsoft.com/office/drawing/2014/main" id="{ABD68B45-E06E-4447-A31E-9B6B541B6634}"/>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199"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4" name="TextBox 18">
          <a:extLst>
            <a:ext uri="{FF2B5EF4-FFF2-40B4-BE49-F238E27FC236}">
              <a16:creationId xmlns:a16="http://schemas.microsoft.com/office/drawing/2014/main" id="{30A0DD94-D4B1-4F78-9242-9DBE0C928A8B}"/>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5" name="TextBox 19">
          <a:extLst>
            <a:ext uri="{FF2B5EF4-FFF2-40B4-BE49-F238E27FC236}">
              <a16:creationId xmlns:a16="http://schemas.microsoft.com/office/drawing/2014/main" id="{4C88FDF2-2C26-4F75-A784-AC78EEF2E62C}"/>
            </a:ext>
          </a:extLst>
        </xdr:cNvPr>
        <xdr:cNvSpPr txBox="1"/>
      </xdr:nvSpPr>
      <xdr:spPr>
        <a:xfrm>
          <a:off x="17962526"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6" name="TextBox 22">
          <a:extLst>
            <a:ext uri="{FF2B5EF4-FFF2-40B4-BE49-F238E27FC236}">
              <a16:creationId xmlns:a16="http://schemas.microsoft.com/office/drawing/2014/main" id="{ED666667-4783-4D9B-A1CC-1994B33DE261}"/>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1111442</xdr:colOff>
      <xdr:row>1</xdr:row>
      <xdr:rowOff>446563</xdr:rowOff>
    </xdr:to>
    <xdr:sp macro="" textlink="">
      <xdr:nvSpPr>
        <xdr:cNvPr id="7" name="Isosceles Triangle 23">
          <a:hlinkClick xmlns:r="http://schemas.openxmlformats.org/officeDocument/2006/relationships" r:id="rId5"/>
          <a:extLst>
            <a:ext uri="{FF2B5EF4-FFF2-40B4-BE49-F238E27FC236}">
              <a16:creationId xmlns:a16="http://schemas.microsoft.com/office/drawing/2014/main" id="{B3CCFB5D-1E52-4A2C-8367-D4EFB6151446}"/>
            </a:ext>
          </a:extLst>
        </xdr:cNvPr>
        <xdr:cNvSpPr/>
      </xdr:nvSpPr>
      <xdr:spPr>
        <a:xfrm rot="5400000">
          <a:off x="18307884"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8" name="Isosceles Triangle 25">
          <a:hlinkClick xmlns:r="http://schemas.openxmlformats.org/officeDocument/2006/relationships" r:id="rId6"/>
          <a:extLst>
            <a:ext uri="{FF2B5EF4-FFF2-40B4-BE49-F238E27FC236}">
              <a16:creationId xmlns:a16="http://schemas.microsoft.com/office/drawing/2014/main" id="{B4490B48-A6FE-45F0-8035-D2A0ECBB67BB}"/>
            </a:ext>
          </a:extLst>
        </xdr:cNvPr>
        <xdr:cNvSpPr/>
      </xdr:nvSpPr>
      <xdr:spPr>
        <a:xfrm rot="16200000">
          <a:off x="16647194"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0</xdr:colOff>
      <xdr:row>1</xdr:row>
      <xdr:rowOff>0</xdr:rowOff>
    </xdr:from>
    <xdr:to>
      <xdr:col>11</xdr:col>
      <xdr:colOff>369938</xdr:colOff>
      <xdr:row>1</xdr:row>
      <xdr:rowOff>293124</xdr:rowOff>
    </xdr:to>
    <xdr:sp macro="" textlink="">
      <xdr:nvSpPr>
        <xdr:cNvPr id="9" name="Retângulo 8">
          <a:hlinkClick xmlns:r="http://schemas.openxmlformats.org/officeDocument/2006/relationships" r:id="rId7"/>
          <a:extLst>
            <a:ext uri="{FF2B5EF4-FFF2-40B4-BE49-F238E27FC236}">
              <a16:creationId xmlns:a16="http://schemas.microsoft.com/office/drawing/2014/main" id="{A040322F-2416-4F85-BF70-39F2C44CD5DC}"/>
            </a:ext>
          </a:extLst>
        </xdr:cNvPr>
        <xdr:cNvSpPr/>
      </xdr:nvSpPr>
      <xdr:spPr>
        <a:xfrm>
          <a:off x="5362575" y="142875"/>
          <a:ext cx="1903463" cy="293124"/>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349250</xdr:colOff>
      <xdr:row>1</xdr:row>
      <xdr:rowOff>428626</xdr:rowOff>
    </xdr:from>
    <xdr:to>
      <xdr:col>10</xdr:col>
      <xdr:colOff>1412875</xdr:colOff>
      <xdr:row>4</xdr:row>
      <xdr:rowOff>142875</xdr:rowOff>
    </xdr:to>
    <xdr:grpSp>
      <xdr:nvGrpSpPr>
        <xdr:cNvPr id="10" name="Agrupar 9">
          <a:hlinkClick xmlns:r="http://schemas.openxmlformats.org/officeDocument/2006/relationships" r:id="rId8"/>
          <a:extLst>
            <a:ext uri="{FF2B5EF4-FFF2-40B4-BE49-F238E27FC236}">
              <a16:creationId xmlns:a16="http://schemas.microsoft.com/office/drawing/2014/main" id="{75803F64-3328-4589-87D8-5150F58E2A1C}"/>
            </a:ext>
          </a:extLst>
        </xdr:cNvPr>
        <xdr:cNvGrpSpPr/>
      </xdr:nvGrpSpPr>
      <xdr:grpSpPr>
        <a:xfrm>
          <a:off x="5982607" y="564697"/>
          <a:ext cx="1063625" cy="957035"/>
          <a:chOff x="5615420" y="476250"/>
          <a:chExt cx="909205" cy="829829"/>
        </a:xfrm>
      </xdr:grpSpPr>
      <xdr:sp macro="" textlink="">
        <xdr:nvSpPr>
          <xdr:cNvPr id="11" name="Elipse 10">
            <a:extLst>
              <a:ext uri="{FF2B5EF4-FFF2-40B4-BE49-F238E27FC236}">
                <a16:creationId xmlns:a16="http://schemas.microsoft.com/office/drawing/2014/main" id="{B227B06A-6D01-AA29-FFEF-9B40B24F631A}"/>
              </a:ext>
            </a:extLst>
          </xdr:cNvPr>
          <xdr:cNvSpPr/>
        </xdr:nvSpPr>
        <xdr:spPr>
          <a:xfrm>
            <a:off x="5615420" y="476250"/>
            <a:ext cx="909205" cy="829829"/>
          </a:xfrm>
          <a:prstGeom prst="ellipse">
            <a:avLst/>
          </a:prstGeom>
          <a:solidFill>
            <a:schemeClr val="bg1"/>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2" name="Imagem 11">
            <a:extLst>
              <a:ext uri="{FF2B5EF4-FFF2-40B4-BE49-F238E27FC236}">
                <a16:creationId xmlns:a16="http://schemas.microsoft.com/office/drawing/2014/main" id="{B15B3796-A049-C4BB-D902-2D527A7EA950}"/>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5715000" y="523876"/>
            <a:ext cx="714375" cy="713042"/>
          </a:xfrm>
          <a:prstGeom prst="rect">
            <a:avLst/>
          </a:prstGeom>
        </xdr:spPr>
      </xdr:pic>
    </xdr:grpSp>
    <xdr:clientData/>
  </xdr:twoCellAnchor>
  <xdr:twoCellAnchor editAs="oneCell">
    <xdr:from>
      <xdr:col>10</xdr:col>
      <xdr:colOff>1</xdr:colOff>
      <xdr:row>26</xdr:row>
      <xdr:rowOff>0</xdr:rowOff>
    </xdr:from>
    <xdr:to>
      <xdr:col>12</xdr:col>
      <xdr:colOff>135623</xdr:colOff>
      <xdr:row>34</xdr:row>
      <xdr:rowOff>76200</xdr:rowOff>
    </xdr:to>
    <xdr:pic>
      <xdr:nvPicPr>
        <xdr:cNvPr id="14" name="Imagem 12">
          <a:extLst>
            <a:ext uri="{FF2B5EF4-FFF2-40B4-BE49-F238E27FC236}">
              <a16:creationId xmlns:a16="http://schemas.microsoft.com/office/drawing/2014/main" id="{90F3B19C-FC7F-0789-328B-D99FC8CBA0D9}"/>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329465" y="13130893"/>
          <a:ext cx="3202672" cy="1905000"/>
        </a:xfrm>
        <a:prstGeom prst="rect">
          <a:avLst/>
        </a:prstGeom>
      </xdr:spPr>
    </xdr:pic>
    <xdr:clientData/>
  </xdr:twoCellAnchor>
  <xdr:twoCellAnchor editAs="oneCell">
    <xdr:from>
      <xdr:col>10</xdr:col>
      <xdr:colOff>1</xdr:colOff>
      <xdr:row>31</xdr:row>
      <xdr:rowOff>113394</xdr:rowOff>
    </xdr:from>
    <xdr:to>
      <xdr:col>11</xdr:col>
      <xdr:colOff>1255940</xdr:colOff>
      <xdr:row>38</xdr:row>
      <xdr:rowOff>70350</xdr:rowOff>
    </xdr:to>
    <xdr:pic>
      <xdr:nvPicPr>
        <xdr:cNvPr id="18" name="Imagem 13">
          <a:extLst>
            <a:ext uri="{FF2B5EF4-FFF2-40B4-BE49-F238E27FC236}">
              <a16:creationId xmlns:a16="http://schemas.microsoft.com/office/drawing/2014/main" id="{5E936B4F-FCA4-3DB3-730C-54D44863B025}"/>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5329465" y="14378215"/>
          <a:ext cx="2789464" cy="1557156"/>
        </a:xfrm>
        <a:prstGeom prst="rect">
          <a:avLst/>
        </a:prstGeom>
      </xdr:spPr>
    </xdr:pic>
    <xdr:clientData/>
  </xdr:twoCellAnchor>
  <xdr:twoCellAnchor editAs="oneCell">
    <xdr:from>
      <xdr:col>10</xdr:col>
      <xdr:colOff>294821</xdr:colOff>
      <xdr:row>36</xdr:row>
      <xdr:rowOff>90714</xdr:rowOff>
    </xdr:from>
    <xdr:to>
      <xdr:col>11</xdr:col>
      <xdr:colOff>1371510</xdr:colOff>
      <xdr:row>41</xdr:row>
      <xdr:rowOff>138505</xdr:rowOff>
    </xdr:to>
    <xdr:pic>
      <xdr:nvPicPr>
        <xdr:cNvPr id="20" name="Imagem 14">
          <a:extLst>
            <a:ext uri="{FF2B5EF4-FFF2-40B4-BE49-F238E27FC236}">
              <a16:creationId xmlns:a16="http://schemas.microsoft.com/office/drawing/2014/main" id="{FC7DAE7D-B380-E596-34C2-AF7CAA35D51D}"/>
            </a:ext>
          </a:extLst>
        </xdr:cNvPr>
        <xdr:cNvPicPr>
          <a:picLocks noChangeAspect="1"/>
        </xdr:cNvPicPr>
      </xdr:nvPicPr>
      <xdr:blipFill>
        <a:blip xmlns:r="http://schemas.openxmlformats.org/officeDocument/2006/relationships" r:embed="rId12"/>
        <a:stretch>
          <a:fillRect/>
        </a:stretch>
      </xdr:blipFill>
      <xdr:spPr>
        <a:xfrm>
          <a:off x="5624285" y="15489464"/>
          <a:ext cx="2610214" cy="1190791"/>
        </a:xfrm>
        <a:prstGeom prst="rect">
          <a:avLst/>
        </a:prstGeom>
      </xdr:spPr>
    </xdr:pic>
    <xdr:clientData/>
  </xdr:twoCellAnchor>
  <xdr:twoCellAnchor editAs="oneCell">
    <xdr:from>
      <xdr:col>10</xdr:col>
      <xdr:colOff>22680</xdr:colOff>
      <xdr:row>40</xdr:row>
      <xdr:rowOff>45357</xdr:rowOff>
    </xdr:from>
    <xdr:to>
      <xdr:col>12</xdr:col>
      <xdr:colOff>856344</xdr:colOff>
      <xdr:row>47</xdr:row>
      <xdr:rowOff>51616</xdr:rowOff>
    </xdr:to>
    <xdr:pic>
      <xdr:nvPicPr>
        <xdr:cNvPr id="23" name="Imagem 15">
          <a:extLst>
            <a:ext uri="{FF2B5EF4-FFF2-40B4-BE49-F238E27FC236}">
              <a16:creationId xmlns:a16="http://schemas.microsoft.com/office/drawing/2014/main" id="{6E154207-1992-AACA-9BDB-0C5A1AA4D61B}"/>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5352144" y="16351250"/>
          <a:ext cx="3900714" cy="1606459"/>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xdr:twoCellAnchor editAs="oneCell">
    <xdr:from>
      <xdr:col>2</xdr:col>
      <xdr:colOff>168992</xdr:colOff>
      <xdr:row>1</xdr:row>
      <xdr:rowOff>76814</xdr:rowOff>
    </xdr:from>
    <xdr:to>
      <xdr:col>2</xdr:col>
      <xdr:colOff>1115684</xdr:colOff>
      <xdr:row>3</xdr:row>
      <xdr:rowOff>264968</xdr:rowOff>
    </xdr:to>
    <xdr:pic>
      <xdr:nvPicPr>
        <xdr:cNvPr id="2" name="Imagem 1">
          <a:extLst>
            <a:ext uri="{FF2B5EF4-FFF2-40B4-BE49-F238E27FC236}">
              <a16:creationId xmlns:a16="http://schemas.microsoft.com/office/drawing/2014/main" id="{BD57095D-50D2-4F4E-9373-E1384C394BFE}"/>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2" y="219689"/>
          <a:ext cx="946692" cy="988254"/>
        </a:xfrm>
        <a:prstGeom prst="rect">
          <a:avLst/>
        </a:prstGeom>
      </xdr:spPr>
    </xdr:pic>
    <xdr:clientData/>
  </xdr:twoCellAnchor>
  <xdr:oneCellAnchor>
    <xdr:from>
      <xdr:col>17</xdr:col>
      <xdr:colOff>1223949</xdr:colOff>
      <xdr:row>0</xdr:row>
      <xdr:rowOff>0</xdr:rowOff>
    </xdr:from>
    <xdr:ext cx="646896" cy="677573"/>
    <xdr:pic>
      <xdr:nvPicPr>
        <xdr:cNvPr id="3" name="Gráfico 2" descr="Início com preenchimento sólido">
          <a:hlinkClick xmlns:r="http://schemas.openxmlformats.org/officeDocument/2006/relationships" r:id="rId2"/>
          <a:extLst>
            <a:ext uri="{FF2B5EF4-FFF2-40B4-BE49-F238E27FC236}">
              <a16:creationId xmlns:a16="http://schemas.microsoft.com/office/drawing/2014/main" id="{872CA4CF-BB17-4EDF-9D7C-74BA90AF4542}"/>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199"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4" name="TextBox 18">
          <a:extLst>
            <a:ext uri="{FF2B5EF4-FFF2-40B4-BE49-F238E27FC236}">
              <a16:creationId xmlns:a16="http://schemas.microsoft.com/office/drawing/2014/main" id="{1E7667A4-D13E-4476-BC85-38DB85F0EAA9}"/>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5" name="TextBox 19">
          <a:extLst>
            <a:ext uri="{FF2B5EF4-FFF2-40B4-BE49-F238E27FC236}">
              <a16:creationId xmlns:a16="http://schemas.microsoft.com/office/drawing/2014/main" id="{9D666657-1DD9-43BE-932B-5F6BC432A28D}"/>
            </a:ext>
          </a:extLst>
        </xdr:cNvPr>
        <xdr:cNvSpPr txBox="1"/>
      </xdr:nvSpPr>
      <xdr:spPr>
        <a:xfrm>
          <a:off x="17962526"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6" name="TextBox 22">
          <a:extLst>
            <a:ext uri="{FF2B5EF4-FFF2-40B4-BE49-F238E27FC236}">
              <a16:creationId xmlns:a16="http://schemas.microsoft.com/office/drawing/2014/main" id="{1D9C259F-9C0A-4240-91BB-93868DDC340A}"/>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1111442</xdr:colOff>
      <xdr:row>1</xdr:row>
      <xdr:rowOff>446563</xdr:rowOff>
    </xdr:to>
    <xdr:sp macro="" textlink="">
      <xdr:nvSpPr>
        <xdr:cNvPr id="7" name="Isosceles Triangle 23">
          <a:hlinkClick xmlns:r="http://schemas.openxmlformats.org/officeDocument/2006/relationships" r:id="rId5"/>
          <a:extLst>
            <a:ext uri="{FF2B5EF4-FFF2-40B4-BE49-F238E27FC236}">
              <a16:creationId xmlns:a16="http://schemas.microsoft.com/office/drawing/2014/main" id="{BFA27582-EE63-44C3-9E7A-253AC4BF30D7}"/>
            </a:ext>
          </a:extLst>
        </xdr:cNvPr>
        <xdr:cNvSpPr/>
      </xdr:nvSpPr>
      <xdr:spPr>
        <a:xfrm rot="5400000">
          <a:off x="18307884"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8" name="Isosceles Triangle 25">
          <a:hlinkClick xmlns:r="http://schemas.openxmlformats.org/officeDocument/2006/relationships" r:id="rId6"/>
          <a:extLst>
            <a:ext uri="{FF2B5EF4-FFF2-40B4-BE49-F238E27FC236}">
              <a16:creationId xmlns:a16="http://schemas.microsoft.com/office/drawing/2014/main" id="{226CFF6B-34D6-4491-A00C-4AD5A695D415}"/>
            </a:ext>
          </a:extLst>
        </xdr:cNvPr>
        <xdr:cNvSpPr/>
      </xdr:nvSpPr>
      <xdr:spPr>
        <a:xfrm rot="16200000">
          <a:off x="16647194"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0</xdr:colOff>
      <xdr:row>1</xdr:row>
      <xdr:rowOff>0</xdr:rowOff>
    </xdr:from>
    <xdr:to>
      <xdr:col>11</xdr:col>
      <xdr:colOff>369938</xdr:colOff>
      <xdr:row>1</xdr:row>
      <xdr:rowOff>293124</xdr:rowOff>
    </xdr:to>
    <xdr:sp macro="" textlink="">
      <xdr:nvSpPr>
        <xdr:cNvPr id="9" name="Retângulo 8">
          <a:hlinkClick xmlns:r="http://schemas.openxmlformats.org/officeDocument/2006/relationships" r:id="rId7"/>
          <a:extLst>
            <a:ext uri="{FF2B5EF4-FFF2-40B4-BE49-F238E27FC236}">
              <a16:creationId xmlns:a16="http://schemas.microsoft.com/office/drawing/2014/main" id="{D2779598-01A8-4D82-8A46-90F993FE5F7E}"/>
            </a:ext>
          </a:extLst>
        </xdr:cNvPr>
        <xdr:cNvSpPr/>
      </xdr:nvSpPr>
      <xdr:spPr>
        <a:xfrm>
          <a:off x="5362575" y="142875"/>
          <a:ext cx="1903463" cy="293124"/>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349250</xdr:colOff>
      <xdr:row>1</xdr:row>
      <xdr:rowOff>428626</xdr:rowOff>
    </xdr:from>
    <xdr:to>
      <xdr:col>10</xdr:col>
      <xdr:colOff>1412875</xdr:colOff>
      <xdr:row>4</xdr:row>
      <xdr:rowOff>142875</xdr:rowOff>
    </xdr:to>
    <xdr:grpSp>
      <xdr:nvGrpSpPr>
        <xdr:cNvPr id="10" name="Agrupar 9">
          <a:hlinkClick xmlns:r="http://schemas.openxmlformats.org/officeDocument/2006/relationships" r:id="rId8"/>
          <a:extLst>
            <a:ext uri="{FF2B5EF4-FFF2-40B4-BE49-F238E27FC236}">
              <a16:creationId xmlns:a16="http://schemas.microsoft.com/office/drawing/2014/main" id="{3B8DD71F-8C3B-4E52-9D8B-C0130B74965F}"/>
            </a:ext>
          </a:extLst>
        </xdr:cNvPr>
        <xdr:cNvGrpSpPr/>
      </xdr:nvGrpSpPr>
      <xdr:grpSpPr>
        <a:xfrm>
          <a:off x="5982607" y="564697"/>
          <a:ext cx="1063625" cy="957035"/>
          <a:chOff x="5615420" y="476250"/>
          <a:chExt cx="909205" cy="829829"/>
        </a:xfrm>
      </xdr:grpSpPr>
      <xdr:sp macro="" textlink="">
        <xdr:nvSpPr>
          <xdr:cNvPr id="11" name="Elipse 10">
            <a:extLst>
              <a:ext uri="{FF2B5EF4-FFF2-40B4-BE49-F238E27FC236}">
                <a16:creationId xmlns:a16="http://schemas.microsoft.com/office/drawing/2014/main" id="{596F15CE-C702-D8CE-E066-BFEFCE197C90}"/>
              </a:ext>
            </a:extLst>
          </xdr:cNvPr>
          <xdr:cNvSpPr/>
        </xdr:nvSpPr>
        <xdr:spPr>
          <a:xfrm>
            <a:off x="5615420" y="476250"/>
            <a:ext cx="909205" cy="829829"/>
          </a:xfrm>
          <a:prstGeom prst="ellipse">
            <a:avLst/>
          </a:prstGeom>
          <a:solidFill>
            <a:schemeClr val="bg1"/>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2" name="Imagem 11">
            <a:extLst>
              <a:ext uri="{FF2B5EF4-FFF2-40B4-BE49-F238E27FC236}">
                <a16:creationId xmlns:a16="http://schemas.microsoft.com/office/drawing/2014/main" id="{D447EFFD-C258-2293-2DC1-2130E73C63EF}"/>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5715000" y="523876"/>
            <a:ext cx="714375" cy="713042"/>
          </a:xfrm>
          <a:prstGeom prst="rect">
            <a:avLst/>
          </a:prstGeom>
        </xdr:spPr>
      </xdr:pic>
    </xdr:grpSp>
    <xdr:clientData/>
  </xdr:twoCellAnchor>
  <xdr:twoCellAnchor editAs="oneCell">
    <xdr:from>
      <xdr:col>10</xdr:col>
      <xdr:colOff>1</xdr:colOff>
      <xdr:row>26</xdr:row>
      <xdr:rowOff>1</xdr:rowOff>
    </xdr:from>
    <xdr:to>
      <xdr:col>11</xdr:col>
      <xdr:colOff>1385300</xdr:colOff>
      <xdr:row>31</xdr:row>
      <xdr:rowOff>133351</xdr:rowOff>
    </xdr:to>
    <xdr:pic>
      <xdr:nvPicPr>
        <xdr:cNvPr id="14" name="Imagem 12">
          <a:extLst>
            <a:ext uri="{FF2B5EF4-FFF2-40B4-BE49-F238E27FC236}">
              <a16:creationId xmlns:a16="http://schemas.microsoft.com/office/drawing/2014/main" id="{15ADAE86-BAA2-11D5-DD4B-9073230A001E}"/>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429251" y="13239751"/>
          <a:ext cx="2918824" cy="1276350"/>
        </a:xfrm>
        <a:prstGeom prst="rect">
          <a:avLst/>
        </a:prstGeom>
      </xdr:spPr>
    </xdr:pic>
    <xdr:clientData/>
  </xdr:twoCellAnchor>
  <xdr:twoCellAnchor editAs="oneCell">
    <xdr:from>
      <xdr:col>10</xdr:col>
      <xdr:colOff>0</xdr:colOff>
      <xdr:row>32</xdr:row>
      <xdr:rowOff>1</xdr:rowOff>
    </xdr:from>
    <xdr:to>
      <xdr:col>11</xdr:col>
      <xdr:colOff>1514475</xdr:colOff>
      <xdr:row>35</xdr:row>
      <xdr:rowOff>225649</xdr:rowOff>
    </xdr:to>
    <xdr:pic>
      <xdr:nvPicPr>
        <xdr:cNvPr id="16" name="Imagem 13">
          <a:extLst>
            <a:ext uri="{FF2B5EF4-FFF2-40B4-BE49-F238E27FC236}">
              <a16:creationId xmlns:a16="http://schemas.microsoft.com/office/drawing/2014/main" id="{A897EB68-8633-A9AB-75B1-BAD7D49658AC}"/>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5429250" y="14611351"/>
          <a:ext cx="3048000" cy="911448"/>
        </a:xfrm>
        <a:prstGeom prst="rect">
          <a:avLst/>
        </a:prstGeom>
      </xdr:spPr>
    </xdr:pic>
    <xdr:clientData/>
  </xdr:twoCellAnchor>
  <xdr:twoCellAnchor editAs="oneCell">
    <xdr:from>
      <xdr:col>10</xdr:col>
      <xdr:colOff>171451</xdr:colOff>
      <xdr:row>33</xdr:row>
      <xdr:rowOff>171451</xdr:rowOff>
    </xdr:from>
    <xdr:to>
      <xdr:col>11</xdr:col>
      <xdr:colOff>1486432</xdr:colOff>
      <xdr:row>40</xdr:row>
      <xdr:rowOff>95251</xdr:rowOff>
    </xdr:to>
    <xdr:pic>
      <xdr:nvPicPr>
        <xdr:cNvPr id="18" name="Imagem 12">
          <a:extLst>
            <a:ext uri="{FF2B5EF4-FFF2-40B4-BE49-F238E27FC236}">
              <a16:creationId xmlns:a16="http://schemas.microsoft.com/office/drawing/2014/main" id="{54AE75C7-5E6A-E0FB-47B9-4DF008001732}"/>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5517357" y="14863764"/>
          <a:ext cx="2850888" cy="1507331"/>
        </a:xfrm>
        <a:prstGeom prst="rect">
          <a:avLst/>
        </a:prstGeom>
      </xdr:spPr>
    </xdr:pic>
    <xdr:clientData/>
  </xdr:twoCellAnchor>
  <xdr:twoCellAnchor editAs="oneCell">
    <xdr:from>
      <xdr:col>9</xdr:col>
      <xdr:colOff>126207</xdr:colOff>
      <xdr:row>42</xdr:row>
      <xdr:rowOff>202407</xdr:rowOff>
    </xdr:from>
    <xdr:to>
      <xdr:col>12</xdr:col>
      <xdr:colOff>40482</xdr:colOff>
      <xdr:row>49</xdr:row>
      <xdr:rowOff>105538</xdr:rowOff>
    </xdr:to>
    <xdr:pic>
      <xdr:nvPicPr>
        <xdr:cNvPr id="21" name="Imagem 14">
          <a:extLst>
            <a:ext uri="{FF2B5EF4-FFF2-40B4-BE49-F238E27FC236}">
              <a16:creationId xmlns:a16="http://schemas.microsoft.com/office/drawing/2014/main" id="{C1041AE3-27E4-F932-D2C6-44E5DF4E0ADC}"/>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5329238" y="16930688"/>
          <a:ext cx="3128963" cy="1486663"/>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xdr:twoCellAnchor editAs="oneCell">
    <xdr:from>
      <xdr:col>2</xdr:col>
      <xdr:colOff>168992</xdr:colOff>
      <xdr:row>1</xdr:row>
      <xdr:rowOff>76814</xdr:rowOff>
    </xdr:from>
    <xdr:to>
      <xdr:col>2</xdr:col>
      <xdr:colOff>1115684</xdr:colOff>
      <xdr:row>3</xdr:row>
      <xdr:rowOff>264968</xdr:rowOff>
    </xdr:to>
    <xdr:pic>
      <xdr:nvPicPr>
        <xdr:cNvPr id="2" name="Imagem 1">
          <a:extLst>
            <a:ext uri="{FF2B5EF4-FFF2-40B4-BE49-F238E27FC236}">
              <a16:creationId xmlns:a16="http://schemas.microsoft.com/office/drawing/2014/main" id="{9AF3985A-B8C5-4D25-BEAC-2DCDE435027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2" y="219689"/>
          <a:ext cx="946692" cy="988254"/>
        </a:xfrm>
        <a:prstGeom prst="rect">
          <a:avLst/>
        </a:prstGeom>
      </xdr:spPr>
    </xdr:pic>
    <xdr:clientData/>
  </xdr:twoCellAnchor>
  <xdr:oneCellAnchor>
    <xdr:from>
      <xdr:col>17</xdr:col>
      <xdr:colOff>1223949</xdr:colOff>
      <xdr:row>0</xdr:row>
      <xdr:rowOff>0</xdr:rowOff>
    </xdr:from>
    <xdr:ext cx="646896" cy="677573"/>
    <xdr:pic>
      <xdr:nvPicPr>
        <xdr:cNvPr id="3" name="Gráfico 2" descr="Início com preenchimento sólido">
          <a:hlinkClick xmlns:r="http://schemas.openxmlformats.org/officeDocument/2006/relationships" r:id="rId2"/>
          <a:extLst>
            <a:ext uri="{FF2B5EF4-FFF2-40B4-BE49-F238E27FC236}">
              <a16:creationId xmlns:a16="http://schemas.microsoft.com/office/drawing/2014/main" id="{D6F7E517-0ED2-4B59-9038-8D7C25524359}"/>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199"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4" name="TextBox 18">
          <a:extLst>
            <a:ext uri="{FF2B5EF4-FFF2-40B4-BE49-F238E27FC236}">
              <a16:creationId xmlns:a16="http://schemas.microsoft.com/office/drawing/2014/main" id="{DE93E29D-21C2-4261-9097-DB9C7CC9E4F3}"/>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5" name="TextBox 19">
          <a:extLst>
            <a:ext uri="{FF2B5EF4-FFF2-40B4-BE49-F238E27FC236}">
              <a16:creationId xmlns:a16="http://schemas.microsoft.com/office/drawing/2014/main" id="{4E4119BF-1893-4E1B-AAB2-078EA034B1EA}"/>
            </a:ext>
          </a:extLst>
        </xdr:cNvPr>
        <xdr:cNvSpPr txBox="1"/>
      </xdr:nvSpPr>
      <xdr:spPr>
        <a:xfrm>
          <a:off x="17962526"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6" name="TextBox 22">
          <a:extLst>
            <a:ext uri="{FF2B5EF4-FFF2-40B4-BE49-F238E27FC236}">
              <a16:creationId xmlns:a16="http://schemas.microsoft.com/office/drawing/2014/main" id="{EF859F40-C3DF-49C2-8D21-45F72C0BFA9C}"/>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1111442</xdr:colOff>
      <xdr:row>1</xdr:row>
      <xdr:rowOff>446563</xdr:rowOff>
    </xdr:to>
    <xdr:sp macro="" textlink="">
      <xdr:nvSpPr>
        <xdr:cNvPr id="7" name="Isosceles Triangle 23">
          <a:hlinkClick xmlns:r="http://schemas.openxmlformats.org/officeDocument/2006/relationships" r:id="rId5"/>
          <a:extLst>
            <a:ext uri="{FF2B5EF4-FFF2-40B4-BE49-F238E27FC236}">
              <a16:creationId xmlns:a16="http://schemas.microsoft.com/office/drawing/2014/main" id="{90D40389-7B39-4FEE-948E-36CC1CE58613}"/>
            </a:ext>
          </a:extLst>
        </xdr:cNvPr>
        <xdr:cNvSpPr/>
      </xdr:nvSpPr>
      <xdr:spPr>
        <a:xfrm rot="5400000">
          <a:off x="18307884"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8" name="Isosceles Triangle 25">
          <a:hlinkClick xmlns:r="http://schemas.openxmlformats.org/officeDocument/2006/relationships" r:id="rId6"/>
          <a:extLst>
            <a:ext uri="{FF2B5EF4-FFF2-40B4-BE49-F238E27FC236}">
              <a16:creationId xmlns:a16="http://schemas.microsoft.com/office/drawing/2014/main" id="{46D42E4D-9119-47B8-B041-846F3B11CE06}"/>
            </a:ext>
          </a:extLst>
        </xdr:cNvPr>
        <xdr:cNvSpPr/>
      </xdr:nvSpPr>
      <xdr:spPr>
        <a:xfrm rot="16200000">
          <a:off x="16647194"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0</xdr:colOff>
      <xdr:row>1</xdr:row>
      <xdr:rowOff>0</xdr:rowOff>
    </xdr:from>
    <xdr:to>
      <xdr:col>11</xdr:col>
      <xdr:colOff>369938</xdr:colOff>
      <xdr:row>1</xdr:row>
      <xdr:rowOff>293124</xdr:rowOff>
    </xdr:to>
    <xdr:sp macro="" textlink="">
      <xdr:nvSpPr>
        <xdr:cNvPr id="9" name="Retângulo 8">
          <a:hlinkClick xmlns:r="http://schemas.openxmlformats.org/officeDocument/2006/relationships" r:id="rId7"/>
          <a:extLst>
            <a:ext uri="{FF2B5EF4-FFF2-40B4-BE49-F238E27FC236}">
              <a16:creationId xmlns:a16="http://schemas.microsoft.com/office/drawing/2014/main" id="{EC55BA97-F882-447C-B5E9-0FEF0C979CE9}"/>
            </a:ext>
          </a:extLst>
        </xdr:cNvPr>
        <xdr:cNvSpPr/>
      </xdr:nvSpPr>
      <xdr:spPr>
        <a:xfrm>
          <a:off x="5362575" y="142875"/>
          <a:ext cx="1903463" cy="293124"/>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349250</xdr:colOff>
      <xdr:row>1</xdr:row>
      <xdr:rowOff>428626</xdr:rowOff>
    </xdr:from>
    <xdr:to>
      <xdr:col>10</xdr:col>
      <xdr:colOff>1412875</xdr:colOff>
      <xdr:row>4</xdr:row>
      <xdr:rowOff>142875</xdr:rowOff>
    </xdr:to>
    <xdr:grpSp>
      <xdr:nvGrpSpPr>
        <xdr:cNvPr id="10" name="Agrupar 9">
          <a:hlinkClick xmlns:r="http://schemas.openxmlformats.org/officeDocument/2006/relationships" r:id="rId8"/>
          <a:extLst>
            <a:ext uri="{FF2B5EF4-FFF2-40B4-BE49-F238E27FC236}">
              <a16:creationId xmlns:a16="http://schemas.microsoft.com/office/drawing/2014/main" id="{E40519C5-83D3-43DA-A701-787951758FB3}"/>
            </a:ext>
          </a:extLst>
        </xdr:cNvPr>
        <xdr:cNvGrpSpPr/>
      </xdr:nvGrpSpPr>
      <xdr:grpSpPr>
        <a:xfrm>
          <a:off x="5982607" y="564697"/>
          <a:ext cx="1063625" cy="957035"/>
          <a:chOff x="5615420" y="476250"/>
          <a:chExt cx="909205" cy="829829"/>
        </a:xfrm>
      </xdr:grpSpPr>
      <xdr:sp macro="" textlink="">
        <xdr:nvSpPr>
          <xdr:cNvPr id="11" name="Elipse 10">
            <a:extLst>
              <a:ext uri="{FF2B5EF4-FFF2-40B4-BE49-F238E27FC236}">
                <a16:creationId xmlns:a16="http://schemas.microsoft.com/office/drawing/2014/main" id="{F1FEAE2D-5C6E-E1BD-F8DC-44D274E696C4}"/>
              </a:ext>
            </a:extLst>
          </xdr:cNvPr>
          <xdr:cNvSpPr/>
        </xdr:nvSpPr>
        <xdr:spPr>
          <a:xfrm>
            <a:off x="5615420" y="476250"/>
            <a:ext cx="909205" cy="829829"/>
          </a:xfrm>
          <a:prstGeom prst="ellipse">
            <a:avLst/>
          </a:prstGeom>
          <a:solidFill>
            <a:schemeClr val="bg1"/>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2" name="Imagem 11">
            <a:extLst>
              <a:ext uri="{FF2B5EF4-FFF2-40B4-BE49-F238E27FC236}">
                <a16:creationId xmlns:a16="http://schemas.microsoft.com/office/drawing/2014/main" id="{CA001791-FAFB-CA00-344C-67BD58578C90}"/>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5715000" y="523876"/>
            <a:ext cx="714375" cy="713042"/>
          </a:xfrm>
          <a:prstGeom prst="rect">
            <a:avLst/>
          </a:prstGeom>
        </xdr:spPr>
      </xdr:pic>
    </xdr:grpSp>
    <xdr:clientData/>
  </xdr:twoCellAnchor>
  <xdr:twoCellAnchor editAs="oneCell">
    <xdr:from>
      <xdr:col>10</xdr:col>
      <xdr:colOff>1</xdr:colOff>
      <xdr:row>26</xdr:row>
      <xdr:rowOff>1</xdr:rowOff>
    </xdr:from>
    <xdr:to>
      <xdr:col>12</xdr:col>
      <xdr:colOff>1143001</xdr:colOff>
      <xdr:row>32</xdr:row>
      <xdr:rowOff>3907</xdr:rowOff>
    </xdr:to>
    <xdr:pic>
      <xdr:nvPicPr>
        <xdr:cNvPr id="14" name="Imagem 12">
          <a:extLst>
            <a:ext uri="{FF2B5EF4-FFF2-40B4-BE49-F238E27FC236}">
              <a16:creationId xmlns:a16="http://schemas.microsoft.com/office/drawing/2014/main" id="{6E636D7C-1062-D915-C842-35EDA2D1C1D4}"/>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429251" y="13239751"/>
          <a:ext cx="4210050" cy="1375506"/>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xdr:twoCellAnchor editAs="oneCell">
    <xdr:from>
      <xdr:col>2</xdr:col>
      <xdr:colOff>168992</xdr:colOff>
      <xdr:row>1</xdr:row>
      <xdr:rowOff>76814</xdr:rowOff>
    </xdr:from>
    <xdr:to>
      <xdr:col>2</xdr:col>
      <xdr:colOff>1115684</xdr:colOff>
      <xdr:row>3</xdr:row>
      <xdr:rowOff>264968</xdr:rowOff>
    </xdr:to>
    <xdr:pic>
      <xdr:nvPicPr>
        <xdr:cNvPr id="2" name="Imagem 1">
          <a:extLst>
            <a:ext uri="{FF2B5EF4-FFF2-40B4-BE49-F238E27FC236}">
              <a16:creationId xmlns:a16="http://schemas.microsoft.com/office/drawing/2014/main" id="{952ADD67-2A1F-4101-B458-9ACA16C9FD15}"/>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2" y="219689"/>
          <a:ext cx="946692" cy="988254"/>
        </a:xfrm>
        <a:prstGeom prst="rect">
          <a:avLst/>
        </a:prstGeom>
      </xdr:spPr>
    </xdr:pic>
    <xdr:clientData/>
  </xdr:twoCellAnchor>
  <xdr:oneCellAnchor>
    <xdr:from>
      <xdr:col>17</xdr:col>
      <xdr:colOff>1223949</xdr:colOff>
      <xdr:row>0</xdr:row>
      <xdr:rowOff>0</xdr:rowOff>
    </xdr:from>
    <xdr:ext cx="646896" cy="677573"/>
    <xdr:pic>
      <xdr:nvPicPr>
        <xdr:cNvPr id="3" name="Gráfico 2" descr="Início com preenchimento sólido">
          <a:hlinkClick xmlns:r="http://schemas.openxmlformats.org/officeDocument/2006/relationships" r:id="rId2"/>
          <a:extLst>
            <a:ext uri="{FF2B5EF4-FFF2-40B4-BE49-F238E27FC236}">
              <a16:creationId xmlns:a16="http://schemas.microsoft.com/office/drawing/2014/main" id="{D092C035-ED61-4231-846A-F3C7EAA7D081}"/>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199"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4" name="TextBox 18">
          <a:extLst>
            <a:ext uri="{FF2B5EF4-FFF2-40B4-BE49-F238E27FC236}">
              <a16:creationId xmlns:a16="http://schemas.microsoft.com/office/drawing/2014/main" id="{A43F32FA-8574-45F9-BB05-CF07C874192C}"/>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5" name="TextBox 19">
          <a:extLst>
            <a:ext uri="{FF2B5EF4-FFF2-40B4-BE49-F238E27FC236}">
              <a16:creationId xmlns:a16="http://schemas.microsoft.com/office/drawing/2014/main" id="{23934A0A-655F-4F9D-850F-780940C2EBD2}"/>
            </a:ext>
          </a:extLst>
        </xdr:cNvPr>
        <xdr:cNvSpPr txBox="1"/>
      </xdr:nvSpPr>
      <xdr:spPr>
        <a:xfrm>
          <a:off x="17962526"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6" name="TextBox 22">
          <a:extLst>
            <a:ext uri="{FF2B5EF4-FFF2-40B4-BE49-F238E27FC236}">
              <a16:creationId xmlns:a16="http://schemas.microsoft.com/office/drawing/2014/main" id="{84E79653-56CD-4FDE-9BE7-5E879832378D}"/>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1111442</xdr:colOff>
      <xdr:row>1</xdr:row>
      <xdr:rowOff>446563</xdr:rowOff>
    </xdr:to>
    <xdr:sp macro="" textlink="">
      <xdr:nvSpPr>
        <xdr:cNvPr id="7" name="Isosceles Triangle 23">
          <a:hlinkClick xmlns:r="http://schemas.openxmlformats.org/officeDocument/2006/relationships" r:id="rId5"/>
          <a:extLst>
            <a:ext uri="{FF2B5EF4-FFF2-40B4-BE49-F238E27FC236}">
              <a16:creationId xmlns:a16="http://schemas.microsoft.com/office/drawing/2014/main" id="{BA36ABB0-8763-466D-B207-B86174BBDC5E}"/>
            </a:ext>
          </a:extLst>
        </xdr:cNvPr>
        <xdr:cNvSpPr/>
      </xdr:nvSpPr>
      <xdr:spPr>
        <a:xfrm rot="5400000">
          <a:off x="18307884"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8" name="Isosceles Triangle 25">
          <a:hlinkClick xmlns:r="http://schemas.openxmlformats.org/officeDocument/2006/relationships" r:id="rId6"/>
          <a:extLst>
            <a:ext uri="{FF2B5EF4-FFF2-40B4-BE49-F238E27FC236}">
              <a16:creationId xmlns:a16="http://schemas.microsoft.com/office/drawing/2014/main" id="{A22AC539-CF34-467F-87E9-35DF4DD9553C}"/>
            </a:ext>
          </a:extLst>
        </xdr:cNvPr>
        <xdr:cNvSpPr/>
      </xdr:nvSpPr>
      <xdr:spPr>
        <a:xfrm rot="16200000">
          <a:off x="16647194"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19050</xdr:colOff>
      <xdr:row>1</xdr:row>
      <xdr:rowOff>0</xdr:rowOff>
    </xdr:from>
    <xdr:to>
      <xdr:col>11</xdr:col>
      <xdr:colOff>388988</xdr:colOff>
      <xdr:row>1</xdr:row>
      <xdr:rowOff>293124</xdr:rowOff>
    </xdr:to>
    <xdr:sp macro="" textlink="">
      <xdr:nvSpPr>
        <xdr:cNvPr id="9" name="Retângulo 8">
          <a:hlinkClick xmlns:r="http://schemas.openxmlformats.org/officeDocument/2006/relationships" r:id="rId7"/>
          <a:extLst>
            <a:ext uri="{FF2B5EF4-FFF2-40B4-BE49-F238E27FC236}">
              <a16:creationId xmlns:a16="http://schemas.microsoft.com/office/drawing/2014/main" id="{69C22A98-9BB3-4621-897C-CCFA067CE0E7}"/>
            </a:ext>
          </a:extLst>
        </xdr:cNvPr>
        <xdr:cNvSpPr/>
      </xdr:nvSpPr>
      <xdr:spPr>
        <a:xfrm>
          <a:off x="5381625" y="142875"/>
          <a:ext cx="1903463" cy="293124"/>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349250</xdr:colOff>
      <xdr:row>1</xdr:row>
      <xdr:rowOff>428626</xdr:rowOff>
    </xdr:from>
    <xdr:to>
      <xdr:col>10</xdr:col>
      <xdr:colOff>1412875</xdr:colOff>
      <xdr:row>4</xdr:row>
      <xdr:rowOff>142875</xdr:rowOff>
    </xdr:to>
    <xdr:grpSp>
      <xdr:nvGrpSpPr>
        <xdr:cNvPr id="10" name="Agrupar 9">
          <a:hlinkClick xmlns:r="http://schemas.openxmlformats.org/officeDocument/2006/relationships" r:id="rId8"/>
          <a:extLst>
            <a:ext uri="{FF2B5EF4-FFF2-40B4-BE49-F238E27FC236}">
              <a16:creationId xmlns:a16="http://schemas.microsoft.com/office/drawing/2014/main" id="{50582A06-9FEE-41EA-9D8E-0FF80FD91937}"/>
            </a:ext>
          </a:extLst>
        </xdr:cNvPr>
        <xdr:cNvGrpSpPr/>
      </xdr:nvGrpSpPr>
      <xdr:grpSpPr>
        <a:xfrm>
          <a:off x="5982607" y="564697"/>
          <a:ext cx="1063625" cy="957035"/>
          <a:chOff x="5615420" y="476250"/>
          <a:chExt cx="909205" cy="829829"/>
        </a:xfrm>
      </xdr:grpSpPr>
      <xdr:sp macro="" textlink="">
        <xdr:nvSpPr>
          <xdr:cNvPr id="11" name="Elipse 10">
            <a:extLst>
              <a:ext uri="{FF2B5EF4-FFF2-40B4-BE49-F238E27FC236}">
                <a16:creationId xmlns:a16="http://schemas.microsoft.com/office/drawing/2014/main" id="{D6FAB732-7077-078F-091C-11FEE8E61E02}"/>
              </a:ext>
            </a:extLst>
          </xdr:cNvPr>
          <xdr:cNvSpPr/>
        </xdr:nvSpPr>
        <xdr:spPr>
          <a:xfrm>
            <a:off x="5615420" y="476250"/>
            <a:ext cx="909205" cy="829829"/>
          </a:xfrm>
          <a:prstGeom prst="ellipse">
            <a:avLst/>
          </a:prstGeom>
          <a:solidFill>
            <a:schemeClr val="bg1"/>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2" name="Imagem 11">
            <a:extLst>
              <a:ext uri="{FF2B5EF4-FFF2-40B4-BE49-F238E27FC236}">
                <a16:creationId xmlns:a16="http://schemas.microsoft.com/office/drawing/2014/main" id="{6C56CB46-83E1-93AE-9A3C-6C4491D316D5}"/>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5715000" y="523876"/>
            <a:ext cx="714375" cy="713042"/>
          </a:xfrm>
          <a:prstGeom prst="rect">
            <a:avLst/>
          </a:prstGeom>
        </xdr:spPr>
      </xdr:pic>
    </xdr:grpSp>
    <xdr:clientData/>
  </xdr:twoCellAnchor>
  <xdr:twoCellAnchor editAs="oneCell">
    <xdr:from>
      <xdr:col>10</xdr:col>
      <xdr:colOff>0</xdr:colOff>
      <xdr:row>26</xdr:row>
      <xdr:rowOff>0</xdr:rowOff>
    </xdr:from>
    <xdr:to>
      <xdr:col>11</xdr:col>
      <xdr:colOff>790575</xdr:colOff>
      <xdr:row>38</xdr:row>
      <xdr:rowOff>118565</xdr:rowOff>
    </xdr:to>
    <xdr:pic>
      <xdr:nvPicPr>
        <xdr:cNvPr id="14" name="Imagem 12">
          <a:extLst>
            <a:ext uri="{FF2B5EF4-FFF2-40B4-BE49-F238E27FC236}">
              <a16:creationId xmlns:a16="http://schemas.microsoft.com/office/drawing/2014/main" id="{31DA2FC5-58A6-51E4-17B4-82ED4BF1FF5D}"/>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429250" y="13239750"/>
          <a:ext cx="2324100" cy="2861765"/>
        </a:xfrm>
        <a:prstGeom prst="rect">
          <a:avLst/>
        </a:prstGeom>
      </xdr:spPr>
    </xdr:pic>
    <xdr:clientData/>
  </xdr:twoCellAnchor>
  <xdr:twoCellAnchor editAs="oneCell">
    <xdr:from>
      <xdr:col>10</xdr:col>
      <xdr:colOff>1390650</xdr:colOff>
      <xdr:row>27</xdr:row>
      <xdr:rowOff>152400</xdr:rowOff>
    </xdr:from>
    <xdr:to>
      <xdr:col>12</xdr:col>
      <xdr:colOff>361167</xdr:colOff>
      <xdr:row>33</xdr:row>
      <xdr:rowOff>0</xdr:rowOff>
    </xdr:to>
    <xdr:pic>
      <xdr:nvPicPr>
        <xdr:cNvPr id="18" name="Imagem 13">
          <a:extLst>
            <a:ext uri="{FF2B5EF4-FFF2-40B4-BE49-F238E27FC236}">
              <a16:creationId xmlns:a16="http://schemas.microsoft.com/office/drawing/2014/main" id="{E31BBF5C-A807-C9F5-C7EE-E7D86CDE8217}"/>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6819900" y="13620750"/>
          <a:ext cx="2037567" cy="1219200"/>
        </a:xfrm>
        <a:prstGeom prst="rect">
          <a:avLst/>
        </a:prstGeom>
      </xdr:spPr>
    </xdr:pic>
    <xdr:clientData/>
  </xdr:twoCellAnchor>
  <xdr:twoCellAnchor editAs="oneCell">
    <xdr:from>
      <xdr:col>10</xdr:col>
      <xdr:colOff>1314450</xdr:colOff>
      <xdr:row>32</xdr:row>
      <xdr:rowOff>190500</xdr:rowOff>
    </xdr:from>
    <xdr:to>
      <xdr:col>12</xdr:col>
      <xdr:colOff>398415</xdr:colOff>
      <xdr:row>39</xdr:row>
      <xdr:rowOff>57150</xdr:rowOff>
    </xdr:to>
    <xdr:pic>
      <xdr:nvPicPr>
        <xdr:cNvPr id="21" name="Imagem 14">
          <a:extLst>
            <a:ext uri="{FF2B5EF4-FFF2-40B4-BE49-F238E27FC236}">
              <a16:creationId xmlns:a16="http://schemas.microsoft.com/office/drawing/2014/main" id="{490E7186-6362-4DEF-B35C-8BFD483B4B2F}"/>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6743700" y="14801850"/>
          <a:ext cx="2151015" cy="1466850"/>
        </a:xfrm>
        <a:prstGeom prst="rect">
          <a:avLst/>
        </a:prstGeom>
      </xdr:spPr>
    </xdr:pic>
    <xdr:clientData/>
  </xdr:twoCellAnchor>
  <xdr:twoCellAnchor editAs="oneCell">
    <xdr:from>
      <xdr:col>16</xdr:col>
      <xdr:colOff>0</xdr:colOff>
      <xdr:row>27</xdr:row>
      <xdr:rowOff>0</xdr:rowOff>
    </xdr:from>
    <xdr:to>
      <xdr:col>17</xdr:col>
      <xdr:colOff>1133475</xdr:colOff>
      <xdr:row>33</xdr:row>
      <xdr:rowOff>217157</xdr:rowOff>
    </xdr:to>
    <xdr:pic>
      <xdr:nvPicPr>
        <xdr:cNvPr id="23" name="Imagem 15">
          <a:extLst>
            <a:ext uri="{FF2B5EF4-FFF2-40B4-BE49-F238E27FC236}">
              <a16:creationId xmlns:a16="http://schemas.microsoft.com/office/drawing/2014/main" id="{958FAA0A-9A3C-D02A-141B-8E8B977DA6F3}"/>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14687550" y="13468350"/>
          <a:ext cx="2667000" cy="1588757"/>
        </a:xfrm>
        <a:prstGeom prst="rect">
          <a:avLst/>
        </a:prstGeom>
      </xdr:spPr>
    </xdr:pic>
    <xdr:clientData/>
  </xdr:twoCellAnchor>
  <xdr:twoCellAnchor editAs="oneCell">
    <xdr:from>
      <xdr:col>16</xdr:col>
      <xdr:colOff>38100</xdr:colOff>
      <xdr:row>31</xdr:row>
      <xdr:rowOff>171450</xdr:rowOff>
    </xdr:from>
    <xdr:to>
      <xdr:col>17</xdr:col>
      <xdr:colOff>833956</xdr:colOff>
      <xdr:row>38</xdr:row>
      <xdr:rowOff>0</xdr:rowOff>
    </xdr:to>
    <xdr:pic>
      <xdr:nvPicPr>
        <xdr:cNvPr id="26" name="Imagem 16">
          <a:extLst>
            <a:ext uri="{FF2B5EF4-FFF2-40B4-BE49-F238E27FC236}">
              <a16:creationId xmlns:a16="http://schemas.microsoft.com/office/drawing/2014/main" id="{6EA5CE83-E391-A937-4BD5-5DEA013DF49D}"/>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14725650" y="14554200"/>
          <a:ext cx="2329381" cy="1428750"/>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xdr:twoCellAnchor editAs="oneCell">
    <xdr:from>
      <xdr:col>2</xdr:col>
      <xdr:colOff>168992</xdr:colOff>
      <xdr:row>1</xdr:row>
      <xdr:rowOff>76814</xdr:rowOff>
    </xdr:from>
    <xdr:to>
      <xdr:col>2</xdr:col>
      <xdr:colOff>1115684</xdr:colOff>
      <xdr:row>3</xdr:row>
      <xdr:rowOff>264968</xdr:rowOff>
    </xdr:to>
    <xdr:pic>
      <xdr:nvPicPr>
        <xdr:cNvPr id="2" name="Imagem 1">
          <a:extLst>
            <a:ext uri="{FF2B5EF4-FFF2-40B4-BE49-F238E27FC236}">
              <a16:creationId xmlns:a16="http://schemas.microsoft.com/office/drawing/2014/main" id="{7D0C478E-5529-4D1E-90AF-86BE612E07CF}"/>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2" y="219689"/>
          <a:ext cx="946692" cy="988254"/>
        </a:xfrm>
        <a:prstGeom prst="rect">
          <a:avLst/>
        </a:prstGeom>
      </xdr:spPr>
    </xdr:pic>
    <xdr:clientData/>
  </xdr:twoCellAnchor>
  <xdr:oneCellAnchor>
    <xdr:from>
      <xdr:col>17</xdr:col>
      <xdr:colOff>1223949</xdr:colOff>
      <xdr:row>0</xdr:row>
      <xdr:rowOff>0</xdr:rowOff>
    </xdr:from>
    <xdr:ext cx="646896" cy="677573"/>
    <xdr:pic>
      <xdr:nvPicPr>
        <xdr:cNvPr id="3" name="Gráfico 2" descr="Início com preenchimento sólido">
          <a:hlinkClick xmlns:r="http://schemas.openxmlformats.org/officeDocument/2006/relationships" r:id="rId2"/>
          <a:extLst>
            <a:ext uri="{FF2B5EF4-FFF2-40B4-BE49-F238E27FC236}">
              <a16:creationId xmlns:a16="http://schemas.microsoft.com/office/drawing/2014/main" id="{8ADBB680-75F5-40C2-B61D-F82A8529FF89}"/>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199"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4" name="TextBox 18">
          <a:extLst>
            <a:ext uri="{FF2B5EF4-FFF2-40B4-BE49-F238E27FC236}">
              <a16:creationId xmlns:a16="http://schemas.microsoft.com/office/drawing/2014/main" id="{EF1339B2-A9B6-42B2-B68F-EF904612F642}"/>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5" name="TextBox 19">
          <a:extLst>
            <a:ext uri="{FF2B5EF4-FFF2-40B4-BE49-F238E27FC236}">
              <a16:creationId xmlns:a16="http://schemas.microsoft.com/office/drawing/2014/main" id="{FDDEBECC-CE4C-4F4A-A9C9-95ABF7948971}"/>
            </a:ext>
          </a:extLst>
        </xdr:cNvPr>
        <xdr:cNvSpPr txBox="1"/>
      </xdr:nvSpPr>
      <xdr:spPr>
        <a:xfrm>
          <a:off x="17962526"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6" name="TextBox 22">
          <a:extLst>
            <a:ext uri="{FF2B5EF4-FFF2-40B4-BE49-F238E27FC236}">
              <a16:creationId xmlns:a16="http://schemas.microsoft.com/office/drawing/2014/main" id="{3CE27AB0-CE79-4CB9-8BF2-86EE19F3EB54}"/>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1111442</xdr:colOff>
      <xdr:row>1</xdr:row>
      <xdr:rowOff>446563</xdr:rowOff>
    </xdr:to>
    <xdr:sp macro="" textlink="">
      <xdr:nvSpPr>
        <xdr:cNvPr id="7" name="Isosceles Triangle 23">
          <a:hlinkClick xmlns:r="http://schemas.openxmlformats.org/officeDocument/2006/relationships" r:id="rId5"/>
          <a:extLst>
            <a:ext uri="{FF2B5EF4-FFF2-40B4-BE49-F238E27FC236}">
              <a16:creationId xmlns:a16="http://schemas.microsoft.com/office/drawing/2014/main" id="{72612B33-9D1D-448E-A1BC-65F0E9CF4A51}"/>
            </a:ext>
          </a:extLst>
        </xdr:cNvPr>
        <xdr:cNvSpPr/>
      </xdr:nvSpPr>
      <xdr:spPr>
        <a:xfrm rot="5400000">
          <a:off x="18307884"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8" name="Isosceles Triangle 25">
          <a:hlinkClick xmlns:r="http://schemas.openxmlformats.org/officeDocument/2006/relationships" r:id="rId6"/>
          <a:extLst>
            <a:ext uri="{FF2B5EF4-FFF2-40B4-BE49-F238E27FC236}">
              <a16:creationId xmlns:a16="http://schemas.microsoft.com/office/drawing/2014/main" id="{6D61A931-D951-424F-AF3C-76B5D00B6819}"/>
            </a:ext>
          </a:extLst>
        </xdr:cNvPr>
        <xdr:cNvSpPr/>
      </xdr:nvSpPr>
      <xdr:spPr>
        <a:xfrm rot="16200000">
          <a:off x="16647194"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0</xdr:colOff>
      <xdr:row>1</xdr:row>
      <xdr:rowOff>0</xdr:rowOff>
    </xdr:from>
    <xdr:to>
      <xdr:col>11</xdr:col>
      <xdr:colOff>369938</xdr:colOff>
      <xdr:row>1</xdr:row>
      <xdr:rowOff>293124</xdr:rowOff>
    </xdr:to>
    <xdr:sp macro="" textlink="">
      <xdr:nvSpPr>
        <xdr:cNvPr id="9" name="Retângulo 8">
          <a:hlinkClick xmlns:r="http://schemas.openxmlformats.org/officeDocument/2006/relationships" r:id="rId7"/>
          <a:extLst>
            <a:ext uri="{FF2B5EF4-FFF2-40B4-BE49-F238E27FC236}">
              <a16:creationId xmlns:a16="http://schemas.microsoft.com/office/drawing/2014/main" id="{6A75DB8C-BB51-4360-89ED-FDE287DB7822}"/>
            </a:ext>
          </a:extLst>
        </xdr:cNvPr>
        <xdr:cNvSpPr/>
      </xdr:nvSpPr>
      <xdr:spPr>
        <a:xfrm>
          <a:off x="5362575" y="142875"/>
          <a:ext cx="1903463" cy="293124"/>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349250</xdr:colOff>
      <xdr:row>1</xdr:row>
      <xdr:rowOff>428626</xdr:rowOff>
    </xdr:from>
    <xdr:to>
      <xdr:col>10</xdr:col>
      <xdr:colOff>1412875</xdr:colOff>
      <xdr:row>4</xdr:row>
      <xdr:rowOff>142875</xdr:rowOff>
    </xdr:to>
    <xdr:grpSp>
      <xdr:nvGrpSpPr>
        <xdr:cNvPr id="10" name="Agrupar 9">
          <a:hlinkClick xmlns:r="http://schemas.openxmlformats.org/officeDocument/2006/relationships" r:id="rId8"/>
          <a:extLst>
            <a:ext uri="{FF2B5EF4-FFF2-40B4-BE49-F238E27FC236}">
              <a16:creationId xmlns:a16="http://schemas.microsoft.com/office/drawing/2014/main" id="{EE1F24FE-1552-4F00-86B8-E23156F632A4}"/>
            </a:ext>
          </a:extLst>
        </xdr:cNvPr>
        <xdr:cNvGrpSpPr/>
      </xdr:nvGrpSpPr>
      <xdr:grpSpPr>
        <a:xfrm>
          <a:off x="5969000" y="566209"/>
          <a:ext cx="1063625" cy="952499"/>
          <a:chOff x="5615420" y="476250"/>
          <a:chExt cx="909205" cy="829829"/>
        </a:xfrm>
      </xdr:grpSpPr>
      <xdr:sp macro="" textlink="">
        <xdr:nvSpPr>
          <xdr:cNvPr id="11" name="Elipse 10">
            <a:extLst>
              <a:ext uri="{FF2B5EF4-FFF2-40B4-BE49-F238E27FC236}">
                <a16:creationId xmlns:a16="http://schemas.microsoft.com/office/drawing/2014/main" id="{A4762F3E-D9C0-631D-57D6-CF0713C3D8ED}"/>
              </a:ext>
            </a:extLst>
          </xdr:cNvPr>
          <xdr:cNvSpPr/>
        </xdr:nvSpPr>
        <xdr:spPr>
          <a:xfrm>
            <a:off x="5615420" y="476250"/>
            <a:ext cx="909205" cy="829829"/>
          </a:xfrm>
          <a:prstGeom prst="ellipse">
            <a:avLst/>
          </a:prstGeom>
          <a:solidFill>
            <a:schemeClr val="bg1"/>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2" name="Imagem 11">
            <a:extLst>
              <a:ext uri="{FF2B5EF4-FFF2-40B4-BE49-F238E27FC236}">
                <a16:creationId xmlns:a16="http://schemas.microsoft.com/office/drawing/2014/main" id="{32044CF6-8DE9-31B2-E8C4-E075BB68D6A6}"/>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5715000" y="523876"/>
            <a:ext cx="714375" cy="713042"/>
          </a:xfrm>
          <a:prstGeom prst="rect">
            <a:avLst/>
          </a:prstGeom>
        </xdr:spPr>
      </xdr:pic>
    </xdr:grpSp>
    <xdr:clientData/>
  </xdr:twoCellAnchor>
  <xdr:twoCellAnchor editAs="oneCell">
    <xdr:from>
      <xdr:col>10</xdr:col>
      <xdr:colOff>1</xdr:colOff>
      <xdr:row>27</xdr:row>
      <xdr:rowOff>0</xdr:rowOff>
    </xdr:from>
    <xdr:to>
      <xdr:col>11</xdr:col>
      <xdr:colOff>981076</xdr:colOff>
      <xdr:row>32</xdr:row>
      <xdr:rowOff>213922</xdr:rowOff>
    </xdr:to>
    <xdr:pic>
      <xdr:nvPicPr>
        <xdr:cNvPr id="14" name="Imagem 12">
          <a:extLst>
            <a:ext uri="{FF2B5EF4-FFF2-40B4-BE49-F238E27FC236}">
              <a16:creationId xmlns:a16="http://schemas.microsoft.com/office/drawing/2014/main" id="{98A44B98-58BE-E94A-4759-53BB48B1575B}"/>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429251" y="13468350"/>
          <a:ext cx="2514600" cy="1356922"/>
        </a:xfrm>
        <a:prstGeom prst="rect">
          <a:avLst/>
        </a:prstGeom>
      </xdr:spPr>
    </xdr:pic>
    <xdr:clientData/>
  </xdr:twoCellAnchor>
  <xdr:twoCellAnchor editAs="oneCell">
    <xdr:from>
      <xdr:col>10</xdr:col>
      <xdr:colOff>0</xdr:colOff>
      <xdr:row>34</xdr:row>
      <xdr:rowOff>0</xdr:rowOff>
    </xdr:from>
    <xdr:to>
      <xdr:col>11</xdr:col>
      <xdr:colOff>1514475</xdr:colOff>
      <xdr:row>39</xdr:row>
      <xdr:rowOff>210495</xdr:rowOff>
    </xdr:to>
    <xdr:pic>
      <xdr:nvPicPr>
        <xdr:cNvPr id="16" name="Imagem 13">
          <a:extLst>
            <a:ext uri="{FF2B5EF4-FFF2-40B4-BE49-F238E27FC236}">
              <a16:creationId xmlns:a16="http://schemas.microsoft.com/office/drawing/2014/main" id="{89B82B39-AAF4-0DDC-4C58-D734F31F3398}"/>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5365750" y="14859000"/>
          <a:ext cx="3054350" cy="1321745"/>
        </a:xfrm>
        <a:prstGeom prst="rect">
          <a:avLst/>
        </a:prstGeom>
      </xdr:spPr>
    </xdr:pic>
    <xdr:clientData/>
  </xdr:twoCellAnchor>
  <xdr:twoCellAnchor editAs="oneCell">
    <xdr:from>
      <xdr:col>9</xdr:col>
      <xdr:colOff>133350</xdr:colOff>
      <xdr:row>39</xdr:row>
      <xdr:rowOff>19050</xdr:rowOff>
    </xdr:from>
    <xdr:to>
      <xdr:col>11</xdr:col>
      <xdr:colOff>1120388</xdr:colOff>
      <xdr:row>45</xdr:row>
      <xdr:rowOff>190500</xdr:rowOff>
    </xdr:to>
    <xdr:pic>
      <xdr:nvPicPr>
        <xdr:cNvPr id="19" name="Imagem 14">
          <a:extLst>
            <a:ext uri="{FF2B5EF4-FFF2-40B4-BE49-F238E27FC236}">
              <a16:creationId xmlns:a16="http://schemas.microsoft.com/office/drawing/2014/main" id="{7F117820-5D40-44DC-1359-5C59179E2508}"/>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5410200" y="16230600"/>
          <a:ext cx="2663438" cy="1543050"/>
        </a:xfrm>
        <a:prstGeom prst="rect">
          <a:avLst/>
        </a:prstGeom>
      </xdr:spPr>
    </xdr:pic>
    <xdr:clientData/>
  </xdr:twoCellAnchor>
  <xdr:twoCellAnchor editAs="oneCell">
    <xdr:from>
      <xdr:col>19</xdr:col>
      <xdr:colOff>0</xdr:colOff>
      <xdr:row>28</xdr:row>
      <xdr:rowOff>0</xdr:rowOff>
    </xdr:from>
    <xdr:to>
      <xdr:col>20</xdr:col>
      <xdr:colOff>790575</xdr:colOff>
      <xdr:row>37</xdr:row>
      <xdr:rowOff>181499</xdr:rowOff>
    </xdr:to>
    <xdr:pic>
      <xdr:nvPicPr>
        <xdr:cNvPr id="30" name="Imagem 19">
          <a:extLst>
            <a:ext uri="{FF2B5EF4-FFF2-40B4-BE49-F238E27FC236}">
              <a16:creationId xmlns:a16="http://schemas.microsoft.com/office/drawing/2014/main" id="{DF483EB1-4ACA-456E-B517-9E9287DCDE1E}"/>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19224625" y="13525500"/>
          <a:ext cx="2330450" cy="2181749"/>
        </a:xfrm>
        <a:prstGeom prst="rect">
          <a:avLst/>
        </a:prstGeom>
      </xdr:spPr>
    </xdr:pic>
    <xdr:clientData/>
  </xdr:twoCellAnchor>
  <xdr:twoCellAnchor editAs="oneCell">
    <xdr:from>
      <xdr:col>19</xdr:col>
      <xdr:colOff>190500</xdr:colOff>
      <xdr:row>36</xdr:row>
      <xdr:rowOff>171450</xdr:rowOff>
    </xdr:from>
    <xdr:to>
      <xdr:col>20</xdr:col>
      <xdr:colOff>747369</xdr:colOff>
      <xdr:row>42</xdr:row>
      <xdr:rowOff>209550</xdr:rowOff>
    </xdr:to>
    <xdr:pic>
      <xdr:nvPicPr>
        <xdr:cNvPr id="31" name="Imagem 20">
          <a:extLst>
            <a:ext uri="{FF2B5EF4-FFF2-40B4-BE49-F238E27FC236}">
              <a16:creationId xmlns:a16="http://schemas.microsoft.com/office/drawing/2014/main" id="{A49C0C5B-FB12-44FA-8317-54B9B1866578}"/>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19507200" y="15697200"/>
          <a:ext cx="2090394" cy="1409700"/>
        </a:xfrm>
        <a:prstGeom prst="rect">
          <a:avLst/>
        </a:prstGeom>
      </xdr:spPr>
    </xdr:pic>
    <xdr:clientData/>
  </xdr:twoCellAnchor>
  <xdr:twoCellAnchor editAs="oneCell">
    <xdr:from>
      <xdr:col>19</xdr:col>
      <xdr:colOff>190500</xdr:colOff>
      <xdr:row>38</xdr:row>
      <xdr:rowOff>190501</xdr:rowOff>
    </xdr:from>
    <xdr:to>
      <xdr:col>20</xdr:col>
      <xdr:colOff>1016066</xdr:colOff>
      <xdr:row>47</xdr:row>
      <xdr:rowOff>95251</xdr:rowOff>
    </xdr:to>
    <xdr:pic>
      <xdr:nvPicPr>
        <xdr:cNvPr id="33" name="Imagem 21">
          <a:extLst>
            <a:ext uri="{FF2B5EF4-FFF2-40B4-BE49-F238E27FC236}">
              <a16:creationId xmlns:a16="http://schemas.microsoft.com/office/drawing/2014/main" id="{169D07C0-7946-498D-85A4-9F219EAC7096}"/>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19507200" y="16173451"/>
          <a:ext cx="2368616" cy="1962150"/>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xdr:twoCellAnchor editAs="oneCell">
    <xdr:from>
      <xdr:col>2</xdr:col>
      <xdr:colOff>168992</xdr:colOff>
      <xdr:row>1</xdr:row>
      <xdr:rowOff>76814</xdr:rowOff>
    </xdr:from>
    <xdr:to>
      <xdr:col>2</xdr:col>
      <xdr:colOff>1115684</xdr:colOff>
      <xdr:row>3</xdr:row>
      <xdr:rowOff>264968</xdr:rowOff>
    </xdr:to>
    <xdr:pic>
      <xdr:nvPicPr>
        <xdr:cNvPr id="2" name="Imagem 1">
          <a:extLst>
            <a:ext uri="{FF2B5EF4-FFF2-40B4-BE49-F238E27FC236}">
              <a16:creationId xmlns:a16="http://schemas.microsoft.com/office/drawing/2014/main" id="{F46B67EF-7DAB-4432-8995-B0B4B8982431}"/>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2" y="219689"/>
          <a:ext cx="946692" cy="988254"/>
        </a:xfrm>
        <a:prstGeom prst="rect">
          <a:avLst/>
        </a:prstGeom>
      </xdr:spPr>
    </xdr:pic>
    <xdr:clientData/>
  </xdr:twoCellAnchor>
  <xdr:oneCellAnchor>
    <xdr:from>
      <xdr:col>17</xdr:col>
      <xdr:colOff>1223949</xdr:colOff>
      <xdr:row>0</xdr:row>
      <xdr:rowOff>0</xdr:rowOff>
    </xdr:from>
    <xdr:ext cx="646896" cy="677573"/>
    <xdr:pic>
      <xdr:nvPicPr>
        <xdr:cNvPr id="3" name="Gráfico 2" descr="Início com preenchimento sólido">
          <a:hlinkClick xmlns:r="http://schemas.openxmlformats.org/officeDocument/2006/relationships" r:id="rId2"/>
          <a:extLst>
            <a:ext uri="{FF2B5EF4-FFF2-40B4-BE49-F238E27FC236}">
              <a16:creationId xmlns:a16="http://schemas.microsoft.com/office/drawing/2014/main" id="{7E9C5FDA-7AE2-42C7-BC28-0892DE1DBC72}"/>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199"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4" name="TextBox 18">
          <a:extLst>
            <a:ext uri="{FF2B5EF4-FFF2-40B4-BE49-F238E27FC236}">
              <a16:creationId xmlns:a16="http://schemas.microsoft.com/office/drawing/2014/main" id="{0D2D364F-9C1F-4A65-B117-0D628F16C698}"/>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5" name="TextBox 19">
          <a:extLst>
            <a:ext uri="{FF2B5EF4-FFF2-40B4-BE49-F238E27FC236}">
              <a16:creationId xmlns:a16="http://schemas.microsoft.com/office/drawing/2014/main" id="{3F1B71B3-EEDF-42CB-819B-420DE774397D}"/>
            </a:ext>
          </a:extLst>
        </xdr:cNvPr>
        <xdr:cNvSpPr txBox="1"/>
      </xdr:nvSpPr>
      <xdr:spPr>
        <a:xfrm>
          <a:off x="17962526"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6" name="TextBox 22">
          <a:extLst>
            <a:ext uri="{FF2B5EF4-FFF2-40B4-BE49-F238E27FC236}">
              <a16:creationId xmlns:a16="http://schemas.microsoft.com/office/drawing/2014/main" id="{B1C654C0-563C-4851-9FCF-4E1AC44FDF53}"/>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1111442</xdr:colOff>
      <xdr:row>1</xdr:row>
      <xdr:rowOff>446563</xdr:rowOff>
    </xdr:to>
    <xdr:sp macro="" textlink="">
      <xdr:nvSpPr>
        <xdr:cNvPr id="7" name="Isosceles Triangle 23">
          <a:hlinkClick xmlns:r="http://schemas.openxmlformats.org/officeDocument/2006/relationships" r:id="rId5"/>
          <a:extLst>
            <a:ext uri="{FF2B5EF4-FFF2-40B4-BE49-F238E27FC236}">
              <a16:creationId xmlns:a16="http://schemas.microsoft.com/office/drawing/2014/main" id="{058E5A56-03D2-40AD-9C31-C1BEC56C8541}"/>
            </a:ext>
          </a:extLst>
        </xdr:cNvPr>
        <xdr:cNvSpPr/>
      </xdr:nvSpPr>
      <xdr:spPr>
        <a:xfrm rot="5400000">
          <a:off x="18307884"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8" name="Isosceles Triangle 25">
          <a:hlinkClick xmlns:r="http://schemas.openxmlformats.org/officeDocument/2006/relationships" r:id="rId6"/>
          <a:extLst>
            <a:ext uri="{FF2B5EF4-FFF2-40B4-BE49-F238E27FC236}">
              <a16:creationId xmlns:a16="http://schemas.microsoft.com/office/drawing/2014/main" id="{0D24FB26-10EC-4366-8306-99FD37535D2F}"/>
            </a:ext>
          </a:extLst>
        </xdr:cNvPr>
        <xdr:cNvSpPr/>
      </xdr:nvSpPr>
      <xdr:spPr>
        <a:xfrm rot="16200000">
          <a:off x="16647194"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0</xdr:colOff>
      <xdr:row>1</xdr:row>
      <xdr:rowOff>0</xdr:rowOff>
    </xdr:from>
    <xdr:to>
      <xdr:col>11</xdr:col>
      <xdr:colOff>369938</xdr:colOff>
      <xdr:row>1</xdr:row>
      <xdr:rowOff>293124</xdr:rowOff>
    </xdr:to>
    <xdr:sp macro="" textlink="">
      <xdr:nvSpPr>
        <xdr:cNvPr id="9" name="Retângulo 8">
          <a:hlinkClick xmlns:r="http://schemas.openxmlformats.org/officeDocument/2006/relationships" r:id="rId7"/>
          <a:extLst>
            <a:ext uri="{FF2B5EF4-FFF2-40B4-BE49-F238E27FC236}">
              <a16:creationId xmlns:a16="http://schemas.microsoft.com/office/drawing/2014/main" id="{7D27CC04-1385-41BB-9DFD-28796F09D719}"/>
            </a:ext>
          </a:extLst>
        </xdr:cNvPr>
        <xdr:cNvSpPr/>
      </xdr:nvSpPr>
      <xdr:spPr>
        <a:xfrm>
          <a:off x="5362575" y="142875"/>
          <a:ext cx="1903463" cy="293124"/>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349250</xdr:colOff>
      <xdr:row>1</xdr:row>
      <xdr:rowOff>428626</xdr:rowOff>
    </xdr:from>
    <xdr:to>
      <xdr:col>10</xdr:col>
      <xdr:colOff>1412875</xdr:colOff>
      <xdr:row>4</xdr:row>
      <xdr:rowOff>142875</xdr:rowOff>
    </xdr:to>
    <xdr:grpSp>
      <xdr:nvGrpSpPr>
        <xdr:cNvPr id="10" name="Agrupar 9">
          <a:hlinkClick xmlns:r="http://schemas.openxmlformats.org/officeDocument/2006/relationships" r:id="rId8"/>
          <a:extLst>
            <a:ext uri="{FF2B5EF4-FFF2-40B4-BE49-F238E27FC236}">
              <a16:creationId xmlns:a16="http://schemas.microsoft.com/office/drawing/2014/main" id="{7D3A04D9-5C68-4E74-A2E1-38486714B192}"/>
            </a:ext>
          </a:extLst>
        </xdr:cNvPr>
        <xdr:cNvGrpSpPr/>
      </xdr:nvGrpSpPr>
      <xdr:grpSpPr>
        <a:xfrm>
          <a:off x="5982607" y="564697"/>
          <a:ext cx="1063625" cy="957035"/>
          <a:chOff x="5615420" y="476250"/>
          <a:chExt cx="909205" cy="829829"/>
        </a:xfrm>
      </xdr:grpSpPr>
      <xdr:sp macro="" textlink="">
        <xdr:nvSpPr>
          <xdr:cNvPr id="11" name="Elipse 10">
            <a:extLst>
              <a:ext uri="{FF2B5EF4-FFF2-40B4-BE49-F238E27FC236}">
                <a16:creationId xmlns:a16="http://schemas.microsoft.com/office/drawing/2014/main" id="{CAD553C3-2372-7F73-F16B-8968B170D524}"/>
              </a:ext>
            </a:extLst>
          </xdr:cNvPr>
          <xdr:cNvSpPr/>
        </xdr:nvSpPr>
        <xdr:spPr>
          <a:xfrm>
            <a:off x="5615420" y="476250"/>
            <a:ext cx="909205" cy="829829"/>
          </a:xfrm>
          <a:prstGeom prst="ellipse">
            <a:avLst/>
          </a:prstGeom>
          <a:solidFill>
            <a:schemeClr val="bg1"/>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2" name="Imagem 11">
            <a:extLst>
              <a:ext uri="{FF2B5EF4-FFF2-40B4-BE49-F238E27FC236}">
                <a16:creationId xmlns:a16="http://schemas.microsoft.com/office/drawing/2014/main" id="{3B6B1EDE-8906-D2A4-34D3-C627BABA672B}"/>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5715000" y="523876"/>
            <a:ext cx="714375" cy="713042"/>
          </a:xfrm>
          <a:prstGeom prst="rect">
            <a:avLst/>
          </a:prstGeom>
        </xdr:spPr>
      </xdr:pic>
    </xdr:grpSp>
    <xdr:clientData/>
  </xdr:twoCellAnchor>
  <xdr:twoCellAnchor editAs="oneCell">
    <xdr:from>
      <xdr:col>10</xdr:col>
      <xdr:colOff>0</xdr:colOff>
      <xdr:row>27</xdr:row>
      <xdr:rowOff>1</xdr:rowOff>
    </xdr:from>
    <xdr:to>
      <xdr:col>11</xdr:col>
      <xdr:colOff>1332362</xdr:colOff>
      <xdr:row>33</xdr:row>
      <xdr:rowOff>152401</xdr:rowOff>
    </xdr:to>
    <xdr:pic>
      <xdr:nvPicPr>
        <xdr:cNvPr id="14" name="Imagem 12">
          <a:extLst>
            <a:ext uri="{FF2B5EF4-FFF2-40B4-BE49-F238E27FC236}">
              <a16:creationId xmlns:a16="http://schemas.microsoft.com/office/drawing/2014/main" id="{4704DC92-6C32-66C5-687C-82C4B2CABF34}"/>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429250" y="13468351"/>
          <a:ext cx="2865887" cy="1524000"/>
        </a:xfrm>
        <a:prstGeom prst="rect">
          <a:avLst/>
        </a:prstGeom>
      </xdr:spPr>
    </xdr:pic>
    <xdr:clientData/>
  </xdr:twoCellAnchor>
  <xdr:twoCellAnchor editAs="oneCell">
    <xdr:from>
      <xdr:col>10</xdr:col>
      <xdr:colOff>0</xdr:colOff>
      <xdr:row>34</xdr:row>
      <xdr:rowOff>1</xdr:rowOff>
    </xdr:from>
    <xdr:to>
      <xdr:col>11</xdr:col>
      <xdr:colOff>866775</xdr:colOff>
      <xdr:row>40</xdr:row>
      <xdr:rowOff>121371</xdr:rowOff>
    </xdr:to>
    <xdr:pic>
      <xdr:nvPicPr>
        <xdr:cNvPr id="16" name="Imagem 13">
          <a:extLst>
            <a:ext uri="{FF2B5EF4-FFF2-40B4-BE49-F238E27FC236}">
              <a16:creationId xmlns:a16="http://schemas.microsoft.com/office/drawing/2014/main" id="{C5BF353C-08B3-6DF3-C366-38DC64F6D333}"/>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5429250" y="15068551"/>
          <a:ext cx="2409825" cy="1492970"/>
        </a:xfrm>
        <a:prstGeom prst="rect">
          <a:avLst/>
        </a:prstGeom>
      </xdr:spPr>
    </xdr:pic>
    <xdr:clientData/>
  </xdr:twoCellAnchor>
  <xdr:twoCellAnchor editAs="oneCell">
    <xdr:from>
      <xdr:col>13</xdr:col>
      <xdr:colOff>0</xdr:colOff>
      <xdr:row>28</xdr:row>
      <xdr:rowOff>1</xdr:rowOff>
    </xdr:from>
    <xdr:to>
      <xdr:col>15</xdr:col>
      <xdr:colOff>87739</xdr:colOff>
      <xdr:row>34</xdr:row>
      <xdr:rowOff>19051</xdr:rowOff>
    </xdr:to>
    <xdr:pic>
      <xdr:nvPicPr>
        <xdr:cNvPr id="18" name="Imagem 14">
          <a:extLst>
            <a:ext uri="{FF2B5EF4-FFF2-40B4-BE49-F238E27FC236}">
              <a16:creationId xmlns:a16="http://schemas.microsoft.com/office/drawing/2014/main" id="{8EA1EC6B-57C4-ADBC-21BD-B5E1E8FB224A}"/>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10058400" y="13696951"/>
          <a:ext cx="3173839" cy="1390650"/>
        </a:xfrm>
        <a:prstGeom prst="rect">
          <a:avLst/>
        </a:prstGeom>
      </xdr:spPr>
    </xdr:pic>
    <xdr:clientData/>
  </xdr:twoCellAnchor>
  <xdr:twoCellAnchor editAs="oneCell">
    <xdr:from>
      <xdr:col>13</xdr:col>
      <xdr:colOff>114300</xdr:colOff>
      <xdr:row>34</xdr:row>
      <xdr:rowOff>133351</xdr:rowOff>
    </xdr:from>
    <xdr:to>
      <xdr:col>15</xdr:col>
      <xdr:colOff>369779</xdr:colOff>
      <xdr:row>40</xdr:row>
      <xdr:rowOff>1</xdr:rowOff>
    </xdr:to>
    <xdr:pic>
      <xdr:nvPicPr>
        <xdr:cNvPr id="24" name="Imagem 15">
          <a:extLst>
            <a:ext uri="{FF2B5EF4-FFF2-40B4-BE49-F238E27FC236}">
              <a16:creationId xmlns:a16="http://schemas.microsoft.com/office/drawing/2014/main" id="{213CBB26-9DEC-7B4E-6851-9DEE133A30C3}"/>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10172700" y="15201901"/>
          <a:ext cx="3341579" cy="1238250"/>
        </a:xfrm>
        <a:prstGeom prst="rect">
          <a:avLst/>
        </a:prstGeom>
      </xdr:spPr>
    </xdr:pic>
    <xdr:clientData/>
  </xdr:twoCellAnchor>
  <xdr:twoCellAnchor editAs="oneCell">
    <xdr:from>
      <xdr:col>18</xdr:col>
      <xdr:colOff>363722</xdr:colOff>
      <xdr:row>41</xdr:row>
      <xdr:rowOff>76200</xdr:rowOff>
    </xdr:from>
    <xdr:to>
      <xdr:col>20</xdr:col>
      <xdr:colOff>1390649</xdr:colOff>
      <xdr:row>51</xdr:row>
      <xdr:rowOff>0</xdr:rowOff>
    </xdr:to>
    <xdr:pic>
      <xdr:nvPicPr>
        <xdr:cNvPr id="29" name="Imagem 16">
          <a:extLst>
            <a:ext uri="{FF2B5EF4-FFF2-40B4-BE49-F238E27FC236}">
              <a16:creationId xmlns:a16="http://schemas.microsoft.com/office/drawing/2014/main" id="{D1DF18DC-BB16-D057-E112-C3A7304DDF8F}"/>
            </a:ext>
          </a:extLst>
        </xdr:cNvPr>
        <xdr:cNvPicPr>
          <a:picLocks noChangeAspect="1"/>
        </xdr:cNvPicPr>
      </xdr:nvPicPr>
      <xdr:blipFill>
        <a:blip xmlns:r="http://schemas.openxmlformats.org/officeDocument/2006/relationships" r:embed="rId14"/>
        <a:stretch>
          <a:fillRect/>
        </a:stretch>
      </xdr:blipFill>
      <xdr:spPr>
        <a:xfrm>
          <a:off x="18905722" y="16675100"/>
          <a:ext cx="4252727" cy="2133600"/>
        </a:xfrm>
        <a:prstGeom prst="rect">
          <a:avLst/>
        </a:prstGeom>
      </xdr:spPr>
    </xdr:pic>
    <xdr:clientData/>
  </xdr:twoCellAnchor>
  <xdr:twoCellAnchor editAs="oneCell">
    <xdr:from>
      <xdr:col>19</xdr:col>
      <xdr:colOff>95251</xdr:colOff>
      <xdr:row>27</xdr:row>
      <xdr:rowOff>76200</xdr:rowOff>
    </xdr:from>
    <xdr:to>
      <xdr:col>20</xdr:col>
      <xdr:colOff>849262</xdr:colOff>
      <xdr:row>34</xdr:row>
      <xdr:rowOff>95250</xdr:rowOff>
    </xdr:to>
    <xdr:pic>
      <xdr:nvPicPr>
        <xdr:cNvPr id="34" name="Imagem 17">
          <a:extLst>
            <a:ext uri="{FF2B5EF4-FFF2-40B4-BE49-F238E27FC236}">
              <a16:creationId xmlns:a16="http://schemas.microsoft.com/office/drawing/2014/main" id="{5642D1DE-E13A-8E4C-DD14-4B9AEF2A0E60}"/>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19411951" y="13544550"/>
          <a:ext cx="2287536" cy="1619250"/>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xdr:twoCellAnchor editAs="oneCell">
    <xdr:from>
      <xdr:col>2</xdr:col>
      <xdr:colOff>168992</xdr:colOff>
      <xdr:row>1</xdr:row>
      <xdr:rowOff>76814</xdr:rowOff>
    </xdr:from>
    <xdr:to>
      <xdr:col>2</xdr:col>
      <xdr:colOff>1115684</xdr:colOff>
      <xdr:row>3</xdr:row>
      <xdr:rowOff>264968</xdr:rowOff>
    </xdr:to>
    <xdr:pic>
      <xdr:nvPicPr>
        <xdr:cNvPr id="2" name="Imagem 1">
          <a:extLst>
            <a:ext uri="{FF2B5EF4-FFF2-40B4-BE49-F238E27FC236}">
              <a16:creationId xmlns:a16="http://schemas.microsoft.com/office/drawing/2014/main" id="{CDCC7557-226F-45BB-93C6-746D377887C6}"/>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2" y="219689"/>
          <a:ext cx="946692" cy="988254"/>
        </a:xfrm>
        <a:prstGeom prst="rect">
          <a:avLst/>
        </a:prstGeom>
      </xdr:spPr>
    </xdr:pic>
    <xdr:clientData/>
  </xdr:twoCellAnchor>
  <xdr:oneCellAnchor>
    <xdr:from>
      <xdr:col>17</xdr:col>
      <xdr:colOff>1223949</xdr:colOff>
      <xdr:row>0</xdr:row>
      <xdr:rowOff>0</xdr:rowOff>
    </xdr:from>
    <xdr:ext cx="646896" cy="677573"/>
    <xdr:pic>
      <xdr:nvPicPr>
        <xdr:cNvPr id="3" name="Gráfico 2" descr="Início com preenchimento sólido">
          <a:hlinkClick xmlns:r="http://schemas.openxmlformats.org/officeDocument/2006/relationships" r:id="rId2"/>
          <a:extLst>
            <a:ext uri="{FF2B5EF4-FFF2-40B4-BE49-F238E27FC236}">
              <a16:creationId xmlns:a16="http://schemas.microsoft.com/office/drawing/2014/main" id="{5DD169CC-3617-4F19-90BF-A78B982C20BF}"/>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199"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4" name="TextBox 18">
          <a:extLst>
            <a:ext uri="{FF2B5EF4-FFF2-40B4-BE49-F238E27FC236}">
              <a16:creationId xmlns:a16="http://schemas.microsoft.com/office/drawing/2014/main" id="{3F875728-586D-486F-90CD-4720B71FB463}"/>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5" name="TextBox 19">
          <a:extLst>
            <a:ext uri="{FF2B5EF4-FFF2-40B4-BE49-F238E27FC236}">
              <a16:creationId xmlns:a16="http://schemas.microsoft.com/office/drawing/2014/main" id="{2507DD4F-98EE-4855-8600-43023DDDD5EF}"/>
            </a:ext>
          </a:extLst>
        </xdr:cNvPr>
        <xdr:cNvSpPr txBox="1"/>
      </xdr:nvSpPr>
      <xdr:spPr>
        <a:xfrm>
          <a:off x="17962526"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6" name="TextBox 22">
          <a:extLst>
            <a:ext uri="{FF2B5EF4-FFF2-40B4-BE49-F238E27FC236}">
              <a16:creationId xmlns:a16="http://schemas.microsoft.com/office/drawing/2014/main" id="{D896189C-5908-479C-9CEB-1594DACD53FF}"/>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1111442</xdr:colOff>
      <xdr:row>1</xdr:row>
      <xdr:rowOff>446563</xdr:rowOff>
    </xdr:to>
    <xdr:sp macro="" textlink="">
      <xdr:nvSpPr>
        <xdr:cNvPr id="7" name="Isosceles Triangle 23">
          <a:hlinkClick xmlns:r="http://schemas.openxmlformats.org/officeDocument/2006/relationships" r:id="rId5"/>
          <a:extLst>
            <a:ext uri="{FF2B5EF4-FFF2-40B4-BE49-F238E27FC236}">
              <a16:creationId xmlns:a16="http://schemas.microsoft.com/office/drawing/2014/main" id="{7DD1FE18-67FC-4A2F-A373-42C8E29CF9D6}"/>
            </a:ext>
          </a:extLst>
        </xdr:cNvPr>
        <xdr:cNvSpPr/>
      </xdr:nvSpPr>
      <xdr:spPr>
        <a:xfrm rot="5400000">
          <a:off x="18307884"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8" name="Isosceles Triangle 25">
          <a:hlinkClick xmlns:r="http://schemas.openxmlformats.org/officeDocument/2006/relationships" r:id="rId6"/>
          <a:extLst>
            <a:ext uri="{FF2B5EF4-FFF2-40B4-BE49-F238E27FC236}">
              <a16:creationId xmlns:a16="http://schemas.microsoft.com/office/drawing/2014/main" id="{558B5A4C-DEBD-4E37-AAF6-09CB6F38B587}"/>
            </a:ext>
          </a:extLst>
        </xdr:cNvPr>
        <xdr:cNvSpPr/>
      </xdr:nvSpPr>
      <xdr:spPr>
        <a:xfrm rot="16200000">
          <a:off x="16647194"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0</xdr:colOff>
      <xdr:row>1</xdr:row>
      <xdr:rowOff>0</xdr:rowOff>
    </xdr:from>
    <xdr:to>
      <xdr:col>11</xdr:col>
      <xdr:colOff>369938</xdr:colOff>
      <xdr:row>1</xdr:row>
      <xdr:rowOff>293124</xdr:rowOff>
    </xdr:to>
    <xdr:sp macro="" textlink="">
      <xdr:nvSpPr>
        <xdr:cNvPr id="9" name="Retângulo 8">
          <a:hlinkClick xmlns:r="http://schemas.openxmlformats.org/officeDocument/2006/relationships" r:id="rId7"/>
          <a:extLst>
            <a:ext uri="{FF2B5EF4-FFF2-40B4-BE49-F238E27FC236}">
              <a16:creationId xmlns:a16="http://schemas.microsoft.com/office/drawing/2014/main" id="{53758EF4-F33C-44C8-B71C-75782DD4E63C}"/>
            </a:ext>
          </a:extLst>
        </xdr:cNvPr>
        <xdr:cNvSpPr/>
      </xdr:nvSpPr>
      <xdr:spPr>
        <a:xfrm>
          <a:off x="5362575" y="142875"/>
          <a:ext cx="1903463" cy="293124"/>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349250</xdr:colOff>
      <xdr:row>1</xdr:row>
      <xdr:rowOff>428626</xdr:rowOff>
    </xdr:from>
    <xdr:to>
      <xdr:col>10</xdr:col>
      <xdr:colOff>1412875</xdr:colOff>
      <xdr:row>4</xdr:row>
      <xdr:rowOff>142875</xdr:rowOff>
    </xdr:to>
    <xdr:grpSp>
      <xdr:nvGrpSpPr>
        <xdr:cNvPr id="10" name="Agrupar 9">
          <a:hlinkClick xmlns:r="http://schemas.openxmlformats.org/officeDocument/2006/relationships" r:id="rId8"/>
          <a:extLst>
            <a:ext uri="{FF2B5EF4-FFF2-40B4-BE49-F238E27FC236}">
              <a16:creationId xmlns:a16="http://schemas.microsoft.com/office/drawing/2014/main" id="{F3D329D3-BD97-4CEC-B8CA-F5F7E493D0DD}"/>
            </a:ext>
          </a:extLst>
        </xdr:cNvPr>
        <xdr:cNvGrpSpPr/>
      </xdr:nvGrpSpPr>
      <xdr:grpSpPr>
        <a:xfrm>
          <a:off x="5982607" y="564697"/>
          <a:ext cx="1063625" cy="957035"/>
          <a:chOff x="5615420" y="476250"/>
          <a:chExt cx="909205" cy="829829"/>
        </a:xfrm>
      </xdr:grpSpPr>
      <xdr:sp macro="" textlink="">
        <xdr:nvSpPr>
          <xdr:cNvPr id="11" name="Elipse 10">
            <a:extLst>
              <a:ext uri="{FF2B5EF4-FFF2-40B4-BE49-F238E27FC236}">
                <a16:creationId xmlns:a16="http://schemas.microsoft.com/office/drawing/2014/main" id="{61E5905F-26C0-3F61-A525-829F3E748462}"/>
              </a:ext>
            </a:extLst>
          </xdr:cNvPr>
          <xdr:cNvSpPr/>
        </xdr:nvSpPr>
        <xdr:spPr>
          <a:xfrm>
            <a:off x="5615420" y="476250"/>
            <a:ext cx="909205" cy="829829"/>
          </a:xfrm>
          <a:prstGeom prst="ellipse">
            <a:avLst/>
          </a:prstGeom>
          <a:solidFill>
            <a:schemeClr val="bg1"/>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2" name="Imagem 11">
            <a:extLst>
              <a:ext uri="{FF2B5EF4-FFF2-40B4-BE49-F238E27FC236}">
                <a16:creationId xmlns:a16="http://schemas.microsoft.com/office/drawing/2014/main" id="{EBF2D421-A688-ECB3-150C-3258878A3DBB}"/>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5715000" y="523876"/>
            <a:ext cx="714375" cy="713042"/>
          </a:xfrm>
          <a:prstGeom prst="rect">
            <a:avLst/>
          </a:prstGeom>
        </xdr:spPr>
      </xdr:pic>
    </xdr:grpSp>
    <xdr:clientData/>
  </xdr:twoCellAnchor>
  <xdr:twoCellAnchor editAs="oneCell">
    <xdr:from>
      <xdr:col>10</xdr:col>
      <xdr:colOff>0</xdr:colOff>
      <xdr:row>26</xdr:row>
      <xdr:rowOff>0</xdr:rowOff>
    </xdr:from>
    <xdr:to>
      <xdr:col>11</xdr:col>
      <xdr:colOff>1247775</xdr:colOff>
      <xdr:row>30</xdr:row>
      <xdr:rowOff>80067</xdr:rowOff>
    </xdr:to>
    <xdr:pic>
      <xdr:nvPicPr>
        <xdr:cNvPr id="14" name="Imagem 12">
          <a:extLst>
            <a:ext uri="{FF2B5EF4-FFF2-40B4-BE49-F238E27FC236}">
              <a16:creationId xmlns:a16="http://schemas.microsoft.com/office/drawing/2014/main" id="{2B8D47E9-9944-9FB6-9FE4-66B84CC83957}"/>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429250" y="13239750"/>
          <a:ext cx="2781300" cy="994467"/>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xdr:twoCellAnchor editAs="oneCell">
    <xdr:from>
      <xdr:col>2</xdr:col>
      <xdr:colOff>168992</xdr:colOff>
      <xdr:row>1</xdr:row>
      <xdr:rowOff>76814</xdr:rowOff>
    </xdr:from>
    <xdr:to>
      <xdr:col>2</xdr:col>
      <xdr:colOff>1115684</xdr:colOff>
      <xdr:row>3</xdr:row>
      <xdr:rowOff>264968</xdr:rowOff>
    </xdr:to>
    <xdr:pic>
      <xdr:nvPicPr>
        <xdr:cNvPr id="2" name="Imagem 1">
          <a:extLst>
            <a:ext uri="{FF2B5EF4-FFF2-40B4-BE49-F238E27FC236}">
              <a16:creationId xmlns:a16="http://schemas.microsoft.com/office/drawing/2014/main" id="{492F7021-2561-4670-A58B-A4ECB5F3816E}"/>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2" y="219689"/>
          <a:ext cx="946692" cy="988254"/>
        </a:xfrm>
        <a:prstGeom prst="rect">
          <a:avLst/>
        </a:prstGeom>
      </xdr:spPr>
    </xdr:pic>
    <xdr:clientData/>
  </xdr:twoCellAnchor>
  <xdr:oneCellAnchor>
    <xdr:from>
      <xdr:col>17</xdr:col>
      <xdr:colOff>1223949</xdr:colOff>
      <xdr:row>0</xdr:row>
      <xdr:rowOff>0</xdr:rowOff>
    </xdr:from>
    <xdr:ext cx="646896" cy="677573"/>
    <xdr:pic>
      <xdr:nvPicPr>
        <xdr:cNvPr id="3" name="Gráfico 2" descr="Início com preenchimento sólido">
          <a:hlinkClick xmlns:r="http://schemas.openxmlformats.org/officeDocument/2006/relationships" r:id="rId2"/>
          <a:extLst>
            <a:ext uri="{FF2B5EF4-FFF2-40B4-BE49-F238E27FC236}">
              <a16:creationId xmlns:a16="http://schemas.microsoft.com/office/drawing/2014/main" id="{6BF8957C-CB43-4421-86BB-1619AEE191A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199"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4" name="TextBox 18">
          <a:extLst>
            <a:ext uri="{FF2B5EF4-FFF2-40B4-BE49-F238E27FC236}">
              <a16:creationId xmlns:a16="http://schemas.microsoft.com/office/drawing/2014/main" id="{443947CC-1D02-4CF3-B5B5-6D2D7E1F2A47}"/>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5" name="TextBox 19">
          <a:extLst>
            <a:ext uri="{FF2B5EF4-FFF2-40B4-BE49-F238E27FC236}">
              <a16:creationId xmlns:a16="http://schemas.microsoft.com/office/drawing/2014/main" id="{2D8A7790-54E7-4BCA-BEB9-CF38DCA87658}"/>
            </a:ext>
          </a:extLst>
        </xdr:cNvPr>
        <xdr:cNvSpPr txBox="1"/>
      </xdr:nvSpPr>
      <xdr:spPr>
        <a:xfrm>
          <a:off x="17962526"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6" name="TextBox 22">
          <a:extLst>
            <a:ext uri="{FF2B5EF4-FFF2-40B4-BE49-F238E27FC236}">
              <a16:creationId xmlns:a16="http://schemas.microsoft.com/office/drawing/2014/main" id="{560F2914-BEAB-42CF-9727-03CBB7238B45}"/>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1111442</xdr:colOff>
      <xdr:row>1</xdr:row>
      <xdr:rowOff>446563</xdr:rowOff>
    </xdr:to>
    <xdr:sp macro="" textlink="">
      <xdr:nvSpPr>
        <xdr:cNvPr id="7" name="Isosceles Triangle 23">
          <a:hlinkClick xmlns:r="http://schemas.openxmlformats.org/officeDocument/2006/relationships" r:id="rId5"/>
          <a:extLst>
            <a:ext uri="{FF2B5EF4-FFF2-40B4-BE49-F238E27FC236}">
              <a16:creationId xmlns:a16="http://schemas.microsoft.com/office/drawing/2014/main" id="{DF037A16-7FAF-4C95-830C-D9D7E0C408DA}"/>
            </a:ext>
          </a:extLst>
        </xdr:cNvPr>
        <xdr:cNvSpPr/>
      </xdr:nvSpPr>
      <xdr:spPr>
        <a:xfrm rot="5400000">
          <a:off x="18307884"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8" name="Isosceles Triangle 25">
          <a:hlinkClick xmlns:r="http://schemas.openxmlformats.org/officeDocument/2006/relationships" r:id="rId6"/>
          <a:extLst>
            <a:ext uri="{FF2B5EF4-FFF2-40B4-BE49-F238E27FC236}">
              <a16:creationId xmlns:a16="http://schemas.microsoft.com/office/drawing/2014/main" id="{4C653B6C-7487-4962-BCE4-8583C17AD966}"/>
            </a:ext>
          </a:extLst>
        </xdr:cNvPr>
        <xdr:cNvSpPr/>
      </xdr:nvSpPr>
      <xdr:spPr>
        <a:xfrm rot="16200000">
          <a:off x="16647194"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0</xdr:colOff>
      <xdr:row>1</xdr:row>
      <xdr:rowOff>0</xdr:rowOff>
    </xdr:from>
    <xdr:to>
      <xdr:col>11</xdr:col>
      <xdr:colOff>369938</xdr:colOff>
      <xdr:row>1</xdr:row>
      <xdr:rowOff>293124</xdr:rowOff>
    </xdr:to>
    <xdr:sp macro="" textlink="">
      <xdr:nvSpPr>
        <xdr:cNvPr id="9" name="Retângulo 8">
          <a:hlinkClick xmlns:r="http://schemas.openxmlformats.org/officeDocument/2006/relationships" r:id="rId7"/>
          <a:extLst>
            <a:ext uri="{FF2B5EF4-FFF2-40B4-BE49-F238E27FC236}">
              <a16:creationId xmlns:a16="http://schemas.microsoft.com/office/drawing/2014/main" id="{C4922B21-459F-47C3-9BD8-FB886C54A57B}"/>
            </a:ext>
          </a:extLst>
        </xdr:cNvPr>
        <xdr:cNvSpPr/>
      </xdr:nvSpPr>
      <xdr:spPr>
        <a:xfrm>
          <a:off x="5362575" y="142875"/>
          <a:ext cx="1903463" cy="293124"/>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349250</xdr:colOff>
      <xdr:row>1</xdr:row>
      <xdr:rowOff>428626</xdr:rowOff>
    </xdr:from>
    <xdr:to>
      <xdr:col>10</xdr:col>
      <xdr:colOff>1412875</xdr:colOff>
      <xdr:row>4</xdr:row>
      <xdr:rowOff>142875</xdr:rowOff>
    </xdr:to>
    <xdr:grpSp>
      <xdr:nvGrpSpPr>
        <xdr:cNvPr id="10" name="Agrupar 9">
          <a:hlinkClick xmlns:r="http://schemas.openxmlformats.org/officeDocument/2006/relationships" r:id="rId8"/>
          <a:extLst>
            <a:ext uri="{FF2B5EF4-FFF2-40B4-BE49-F238E27FC236}">
              <a16:creationId xmlns:a16="http://schemas.microsoft.com/office/drawing/2014/main" id="{B194389A-448A-451C-AED1-5CCBAA529365}"/>
            </a:ext>
          </a:extLst>
        </xdr:cNvPr>
        <xdr:cNvGrpSpPr/>
      </xdr:nvGrpSpPr>
      <xdr:grpSpPr>
        <a:xfrm>
          <a:off x="5982607" y="564697"/>
          <a:ext cx="1063625" cy="957035"/>
          <a:chOff x="5615420" y="476250"/>
          <a:chExt cx="909205" cy="829829"/>
        </a:xfrm>
      </xdr:grpSpPr>
      <xdr:sp macro="" textlink="">
        <xdr:nvSpPr>
          <xdr:cNvPr id="11" name="Elipse 10">
            <a:extLst>
              <a:ext uri="{FF2B5EF4-FFF2-40B4-BE49-F238E27FC236}">
                <a16:creationId xmlns:a16="http://schemas.microsoft.com/office/drawing/2014/main" id="{90AEA99E-551D-6CE3-6D6C-A6D8B4212963}"/>
              </a:ext>
            </a:extLst>
          </xdr:cNvPr>
          <xdr:cNvSpPr/>
        </xdr:nvSpPr>
        <xdr:spPr>
          <a:xfrm>
            <a:off x="5615420" y="476250"/>
            <a:ext cx="909205" cy="829829"/>
          </a:xfrm>
          <a:prstGeom prst="ellipse">
            <a:avLst/>
          </a:prstGeom>
          <a:solidFill>
            <a:schemeClr val="bg1"/>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2" name="Imagem 11">
            <a:extLst>
              <a:ext uri="{FF2B5EF4-FFF2-40B4-BE49-F238E27FC236}">
                <a16:creationId xmlns:a16="http://schemas.microsoft.com/office/drawing/2014/main" id="{7725BB4D-1F17-640C-ED7E-762C247D08DF}"/>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5715000" y="523876"/>
            <a:ext cx="714375" cy="713042"/>
          </a:xfrm>
          <a:prstGeom prst="rect">
            <a:avLst/>
          </a:prstGeom>
        </xdr:spPr>
      </xdr:pic>
    </xdr:grpSp>
    <xdr:clientData/>
  </xdr:twoCellAnchor>
</xdr:wsDr>
</file>

<file path=xl/drawings/drawing57.xml><?xml version="1.0" encoding="utf-8"?>
<xdr:wsDr xmlns:xdr="http://schemas.openxmlformats.org/drawingml/2006/spreadsheetDrawing" xmlns:a="http://schemas.openxmlformats.org/drawingml/2006/main">
  <xdr:twoCellAnchor editAs="oneCell">
    <xdr:from>
      <xdr:col>2</xdr:col>
      <xdr:colOff>168992</xdr:colOff>
      <xdr:row>1</xdr:row>
      <xdr:rowOff>76814</xdr:rowOff>
    </xdr:from>
    <xdr:to>
      <xdr:col>2</xdr:col>
      <xdr:colOff>1115684</xdr:colOff>
      <xdr:row>3</xdr:row>
      <xdr:rowOff>264968</xdr:rowOff>
    </xdr:to>
    <xdr:pic>
      <xdr:nvPicPr>
        <xdr:cNvPr id="2" name="Imagem 1">
          <a:extLst>
            <a:ext uri="{FF2B5EF4-FFF2-40B4-BE49-F238E27FC236}">
              <a16:creationId xmlns:a16="http://schemas.microsoft.com/office/drawing/2014/main" id="{66AADBCB-22F1-49D3-98BC-8C149705F9C1}"/>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2" y="219689"/>
          <a:ext cx="946692" cy="988254"/>
        </a:xfrm>
        <a:prstGeom prst="rect">
          <a:avLst/>
        </a:prstGeom>
      </xdr:spPr>
    </xdr:pic>
    <xdr:clientData/>
  </xdr:twoCellAnchor>
  <xdr:oneCellAnchor>
    <xdr:from>
      <xdr:col>17</xdr:col>
      <xdr:colOff>1223949</xdr:colOff>
      <xdr:row>0</xdr:row>
      <xdr:rowOff>0</xdr:rowOff>
    </xdr:from>
    <xdr:ext cx="646896" cy="677573"/>
    <xdr:pic>
      <xdr:nvPicPr>
        <xdr:cNvPr id="3" name="Gráfico 2" descr="Início com preenchimento sólido">
          <a:hlinkClick xmlns:r="http://schemas.openxmlformats.org/officeDocument/2006/relationships" r:id="rId2"/>
          <a:extLst>
            <a:ext uri="{FF2B5EF4-FFF2-40B4-BE49-F238E27FC236}">
              <a16:creationId xmlns:a16="http://schemas.microsoft.com/office/drawing/2014/main" id="{86C9C2A9-CECA-454F-8FE5-691822FA055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199"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4" name="TextBox 18">
          <a:extLst>
            <a:ext uri="{FF2B5EF4-FFF2-40B4-BE49-F238E27FC236}">
              <a16:creationId xmlns:a16="http://schemas.microsoft.com/office/drawing/2014/main" id="{C72BFCAD-8050-42E0-A458-2946759684B2}"/>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5" name="TextBox 19">
          <a:extLst>
            <a:ext uri="{FF2B5EF4-FFF2-40B4-BE49-F238E27FC236}">
              <a16:creationId xmlns:a16="http://schemas.microsoft.com/office/drawing/2014/main" id="{9594A2CD-2D3C-4D8B-B6A0-5C4181BA9CD2}"/>
            </a:ext>
          </a:extLst>
        </xdr:cNvPr>
        <xdr:cNvSpPr txBox="1"/>
      </xdr:nvSpPr>
      <xdr:spPr>
        <a:xfrm>
          <a:off x="17962526"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6" name="TextBox 22">
          <a:extLst>
            <a:ext uri="{FF2B5EF4-FFF2-40B4-BE49-F238E27FC236}">
              <a16:creationId xmlns:a16="http://schemas.microsoft.com/office/drawing/2014/main" id="{A0AC3616-0C7F-4880-B2EE-8A1FD9C77FDF}"/>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1111442</xdr:colOff>
      <xdr:row>1</xdr:row>
      <xdr:rowOff>446563</xdr:rowOff>
    </xdr:to>
    <xdr:sp macro="" textlink="">
      <xdr:nvSpPr>
        <xdr:cNvPr id="7" name="Isosceles Triangle 23">
          <a:hlinkClick xmlns:r="http://schemas.openxmlformats.org/officeDocument/2006/relationships" r:id="rId5"/>
          <a:extLst>
            <a:ext uri="{FF2B5EF4-FFF2-40B4-BE49-F238E27FC236}">
              <a16:creationId xmlns:a16="http://schemas.microsoft.com/office/drawing/2014/main" id="{62EC6078-2013-4F76-80F2-FDAF32B680A5}"/>
            </a:ext>
          </a:extLst>
        </xdr:cNvPr>
        <xdr:cNvSpPr/>
      </xdr:nvSpPr>
      <xdr:spPr>
        <a:xfrm rot="5400000">
          <a:off x="18307884"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8" name="Isosceles Triangle 25">
          <a:hlinkClick xmlns:r="http://schemas.openxmlformats.org/officeDocument/2006/relationships" r:id="rId6"/>
          <a:extLst>
            <a:ext uri="{FF2B5EF4-FFF2-40B4-BE49-F238E27FC236}">
              <a16:creationId xmlns:a16="http://schemas.microsoft.com/office/drawing/2014/main" id="{F79D9B4D-7CF0-4CC1-AF63-F1EC8A565E00}"/>
            </a:ext>
          </a:extLst>
        </xdr:cNvPr>
        <xdr:cNvSpPr/>
      </xdr:nvSpPr>
      <xdr:spPr>
        <a:xfrm rot="16200000">
          <a:off x="16647194"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0</xdr:colOff>
      <xdr:row>1</xdr:row>
      <xdr:rowOff>0</xdr:rowOff>
    </xdr:from>
    <xdr:to>
      <xdr:col>11</xdr:col>
      <xdr:colOff>369938</xdr:colOff>
      <xdr:row>1</xdr:row>
      <xdr:rowOff>293124</xdr:rowOff>
    </xdr:to>
    <xdr:sp macro="" textlink="">
      <xdr:nvSpPr>
        <xdr:cNvPr id="9" name="Retângulo 8">
          <a:hlinkClick xmlns:r="http://schemas.openxmlformats.org/officeDocument/2006/relationships" r:id="rId7"/>
          <a:extLst>
            <a:ext uri="{FF2B5EF4-FFF2-40B4-BE49-F238E27FC236}">
              <a16:creationId xmlns:a16="http://schemas.microsoft.com/office/drawing/2014/main" id="{9F6DDE5D-E20E-407D-A0A4-69F7BDABCE25}"/>
            </a:ext>
          </a:extLst>
        </xdr:cNvPr>
        <xdr:cNvSpPr/>
      </xdr:nvSpPr>
      <xdr:spPr>
        <a:xfrm>
          <a:off x="5362575" y="142875"/>
          <a:ext cx="1903463" cy="293124"/>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349250</xdr:colOff>
      <xdr:row>1</xdr:row>
      <xdr:rowOff>428626</xdr:rowOff>
    </xdr:from>
    <xdr:to>
      <xdr:col>10</xdr:col>
      <xdr:colOff>1412875</xdr:colOff>
      <xdr:row>4</xdr:row>
      <xdr:rowOff>142875</xdr:rowOff>
    </xdr:to>
    <xdr:grpSp>
      <xdr:nvGrpSpPr>
        <xdr:cNvPr id="10" name="Agrupar 9">
          <a:hlinkClick xmlns:r="http://schemas.openxmlformats.org/officeDocument/2006/relationships" r:id="rId8"/>
          <a:extLst>
            <a:ext uri="{FF2B5EF4-FFF2-40B4-BE49-F238E27FC236}">
              <a16:creationId xmlns:a16="http://schemas.microsoft.com/office/drawing/2014/main" id="{75AB6C38-4D8A-4C52-8376-A70D25E7FF89}"/>
            </a:ext>
          </a:extLst>
        </xdr:cNvPr>
        <xdr:cNvGrpSpPr/>
      </xdr:nvGrpSpPr>
      <xdr:grpSpPr>
        <a:xfrm>
          <a:off x="5982607" y="564697"/>
          <a:ext cx="1063625" cy="957035"/>
          <a:chOff x="5615420" y="476250"/>
          <a:chExt cx="909205" cy="829829"/>
        </a:xfrm>
      </xdr:grpSpPr>
      <xdr:sp macro="" textlink="">
        <xdr:nvSpPr>
          <xdr:cNvPr id="11" name="Elipse 10">
            <a:extLst>
              <a:ext uri="{FF2B5EF4-FFF2-40B4-BE49-F238E27FC236}">
                <a16:creationId xmlns:a16="http://schemas.microsoft.com/office/drawing/2014/main" id="{66EF70E9-F3FC-FA95-8CA0-47F8A34667B0}"/>
              </a:ext>
            </a:extLst>
          </xdr:cNvPr>
          <xdr:cNvSpPr/>
        </xdr:nvSpPr>
        <xdr:spPr>
          <a:xfrm>
            <a:off x="5615420" y="476250"/>
            <a:ext cx="909205" cy="829829"/>
          </a:xfrm>
          <a:prstGeom prst="ellipse">
            <a:avLst/>
          </a:prstGeom>
          <a:solidFill>
            <a:schemeClr val="bg1"/>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2" name="Imagem 11">
            <a:extLst>
              <a:ext uri="{FF2B5EF4-FFF2-40B4-BE49-F238E27FC236}">
                <a16:creationId xmlns:a16="http://schemas.microsoft.com/office/drawing/2014/main" id="{C549D8FC-336E-4E1D-9A3F-E7B18195738E}"/>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5715000" y="523876"/>
            <a:ext cx="714375" cy="713042"/>
          </a:xfrm>
          <a:prstGeom prst="rect">
            <a:avLst/>
          </a:prstGeom>
        </xdr:spPr>
      </xdr:pic>
    </xdr:grpSp>
    <xdr:clientData/>
  </xdr:twoCellAnchor>
  <xdr:twoCellAnchor editAs="oneCell">
    <xdr:from>
      <xdr:col>10</xdr:col>
      <xdr:colOff>0</xdr:colOff>
      <xdr:row>26</xdr:row>
      <xdr:rowOff>0</xdr:rowOff>
    </xdr:from>
    <xdr:to>
      <xdr:col>12</xdr:col>
      <xdr:colOff>296477</xdr:colOff>
      <xdr:row>33</xdr:row>
      <xdr:rowOff>0</xdr:rowOff>
    </xdr:to>
    <xdr:pic>
      <xdr:nvPicPr>
        <xdr:cNvPr id="14" name="Imagem 12">
          <a:extLst>
            <a:ext uri="{FF2B5EF4-FFF2-40B4-BE49-F238E27FC236}">
              <a16:creationId xmlns:a16="http://schemas.microsoft.com/office/drawing/2014/main" id="{FE9C71CD-E966-0CDE-FEF7-0143C4FF1D48}"/>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429250" y="13239750"/>
          <a:ext cx="3363527" cy="1600200"/>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xdr:twoCellAnchor editAs="oneCell">
    <xdr:from>
      <xdr:col>2</xdr:col>
      <xdr:colOff>168992</xdr:colOff>
      <xdr:row>1</xdr:row>
      <xdr:rowOff>76814</xdr:rowOff>
    </xdr:from>
    <xdr:to>
      <xdr:col>2</xdr:col>
      <xdr:colOff>1115684</xdr:colOff>
      <xdr:row>3</xdr:row>
      <xdr:rowOff>264968</xdr:rowOff>
    </xdr:to>
    <xdr:pic>
      <xdr:nvPicPr>
        <xdr:cNvPr id="2" name="Imagem 1">
          <a:extLst>
            <a:ext uri="{FF2B5EF4-FFF2-40B4-BE49-F238E27FC236}">
              <a16:creationId xmlns:a16="http://schemas.microsoft.com/office/drawing/2014/main" id="{BAE259D0-5C15-4684-8159-01519A544C06}"/>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2" y="219689"/>
          <a:ext cx="946692" cy="988254"/>
        </a:xfrm>
        <a:prstGeom prst="rect">
          <a:avLst/>
        </a:prstGeom>
      </xdr:spPr>
    </xdr:pic>
    <xdr:clientData/>
  </xdr:twoCellAnchor>
  <xdr:oneCellAnchor>
    <xdr:from>
      <xdr:col>17</xdr:col>
      <xdr:colOff>1223949</xdr:colOff>
      <xdr:row>0</xdr:row>
      <xdr:rowOff>0</xdr:rowOff>
    </xdr:from>
    <xdr:ext cx="646896" cy="677573"/>
    <xdr:pic>
      <xdr:nvPicPr>
        <xdr:cNvPr id="3" name="Gráfico 2" descr="Início com preenchimento sólido">
          <a:hlinkClick xmlns:r="http://schemas.openxmlformats.org/officeDocument/2006/relationships" r:id="rId2"/>
          <a:extLst>
            <a:ext uri="{FF2B5EF4-FFF2-40B4-BE49-F238E27FC236}">
              <a16:creationId xmlns:a16="http://schemas.microsoft.com/office/drawing/2014/main" id="{A0957991-B9D6-4927-814D-394D7F5D549E}"/>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199"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4" name="TextBox 18">
          <a:extLst>
            <a:ext uri="{FF2B5EF4-FFF2-40B4-BE49-F238E27FC236}">
              <a16:creationId xmlns:a16="http://schemas.microsoft.com/office/drawing/2014/main" id="{F6CBCA12-9735-4CA9-B504-6488EE7A1EEA}"/>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5" name="TextBox 19">
          <a:extLst>
            <a:ext uri="{FF2B5EF4-FFF2-40B4-BE49-F238E27FC236}">
              <a16:creationId xmlns:a16="http://schemas.microsoft.com/office/drawing/2014/main" id="{41D5D996-1762-4DFA-845B-BC9CF60E727D}"/>
            </a:ext>
          </a:extLst>
        </xdr:cNvPr>
        <xdr:cNvSpPr txBox="1"/>
      </xdr:nvSpPr>
      <xdr:spPr>
        <a:xfrm>
          <a:off x="17962526"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6" name="TextBox 22">
          <a:extLst>
            <a:ext uri="{FF2B5EF4-FFF2-40B4-BE49-F238E27FC236}">
              <a16:creationId xmlns:a16="http://schemas.microsoft.com/office/drawing/2014/main" id="{C7B40BBE-ED5D-4AB4-B215-B901C71B605F}"/>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1111442</xdr:colOff>
      <xdr:row>1</xdr:row>
      <xdr:rowOff>446563</xdr:rowOff>
    </xdr:to>
    <xdr:sp macro="" textlink="">
      <xdr:nvSpPr>
        <xdr:cNvPr id="7" name="Isosceles Triangle 23">
          <a:hlinkClick xmlns:r="http://schemas.openxmlformats.org/officeDocument/2006/relationships" r:id="rId5"/>
          <a:extLst>
            <a:ext uri="{FF2B5EF4-FFF2-40B4-BE49-F238E27FC236}">
              <a16:creationId xmlns:a16="http://schemas.microsoft.com/office/drawing/2014/main" id="{40413C3B-5CD9-4554-890A-AF0DC0196C73}"/>
            </a:ext>
          </a:extLst>
        </xdr:cNvPr>
        <xdr:cNvSpPr/>
      </xdr:nvSpPr>
      <xdr:spPr>
        <a:xfrm rot="5400000">
          <a:off x="18307884"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8" name="Isosceles Triangle 25">
          <a:hlinkClick xmlns:r="http://schemas.openxmlformats.org/officeDocument/2006/relationships" r:id="rId6"/>
          <a:extLst>
            <a:ext uri="{FF2B5EF4-FFF2-40B4-BE49-F238E27FC236}">
              <a16:creationId xmlns:a16="http://schemas.microsoft.com/office/drawing/2014/main" id="{A17708FA-52CD-428D-B4B6-E0F3C5886EEE}"/>
            </a:ext>
          </a:extLst>
        </xdr:cNvPr>
        <xdr:cNvSpPr/>
      </xdr:nvSpPr>
      <xdr:spPr>
        <a:xfrm rot="16200000">
          <a:off x="16647194"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0</xdr:colOff>
      <xdr:row>1</xdr:row>
      <xdr:rowOff>0</xdr:rowOff>
    </xdr:from>
    <xdr:to>
      <xdr:col>11</xdr:col>
      <xdr:colOff>369938</xdr:colOff>
      <xdr:row>1</xdr:row>
      <xdr:rowOff>293124</xdr:rowOff>
    </xdr:to>
    <xdr:sp macro="" textlink="">
      <xdr:nvSpPr>
        <xdr:cNvPr id="9" name="Retângulo 8">
          <a:hlinkClick xmlns:r="http://schemas.openxmlformats.org/officeDocument/2006/relationships" r:id="rId7"/>
          <a:extLst>
            <a:ext uri="{FF2B5EF4-FFF2-40B4-BE49-F238E27FC236}">
              <a16:creationId xmlns:a16="http://schemas.microsoft.com/office/drawing/2014/main" id="{9DD0E9D2-9F6D-4057-8977-CF2AB7E79C89}"/>
            </a:ext>
          </a:extLst>
        </xdr:cNvPr>
        <xdr:cNvSpPr/>
      </xdr:nvSpPr>
      <xdr:spPr>
        <a:xfrm>
          <a:off x="5362575" y="142875"/>
          <a:ext cx="1903463" cy="293124"/>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349250</xdr:colOff>
      <xdr:row>1</xdr:row>
      <xdr:rowOff>428626</xdr:rowOff>
    </xdr:from>
    <xdr:to>
      <xdr:col>10</xdr:col>
      <xdr:colOff>1412875</xdr:colOff>
      <xdr:row>4</xdr:row>
      <xdr:rowOff>142875</xdr:rowOff>
    </xdr:to>
    <xdr:grpSp>
      <xdr:nvGrpSpPr>
        <xdr:cNvPr id="10" name="Agrupar 9">
          <a:hlinkClick xmlns:r="http://schemas.openxmlformats.org/officeDocument/2006/relationships" r:id="rId8"/>
          <a:extLst>
            <a:ext uri="{FF2B5EF4-FFF2-40B4-BE49-F238E27FC236}">
              <a16:creationId xmlns:a16="http://schemas.microsoft.com/office/drawing/2014/main" id="{AC03F297-512B-42E4-9619-C7767EFF58F8}"/>
            </a:ext>
          </a:extLst>
        </xdr:cNvPr>
        <xdr:cNvGrpSpPr/>
      </xdr:nvGrpSpPr>
      <xdr:grpSpPr>
        <a:xfrm>
          <a:off x="5982607" y="564697"/>
          <a:ext cx="1063625" cy="957035"/>
          <a:chOff x="5615420" y="476250"/>
          <a:chExt cx="909205" cy="829829"/>
        </a:xfrm>
      </xdr:grpSpPr>
      <xdr:sp macro="" textlink="">
        <xdr:nvSpPr>
          <xdr:cNvPr id="11" name="Elipse 10">
            <a:extLst>
              <a:ext uri="{FF2B5EF4-FFF2-40B4-BE49-F238E27FC236}">
                <a16:creationId xmlns:a16="http://schemas.microsoft.com/office/drawing/2014/main" id="{F38DEC5A-693D-75C4-3691-3ABEED37C95B}"/>
              </a:ext>
            </a:extLst>
          </xdr:cNvPr>
          <xdr:cNvSpPr/>
        </xdr:nvSpPr>
        <xdr:spPr>
          <a:xfrm>
            <a:off x="5615420" y="476250"/>
            <a:ext cx="909205" cy="829829"/>
          </a:xfrm>
          <a:prstGeom prst="ellipse">
            <a:avLst/>
          </a:prstGeom>
          <a:solidFill>
            <a:schemeClr val="bg1"/>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2" name="Imagem 11">
            <a:extLst>
              <a:ext uri="{FF2B5EF4-FFF2-40B4-BE49-F238E27FC236}">
                <a16:creationId xmlns:a16="http://schemas.microsoft.com/office/drawing/2014/main" id="{12E7C68C-6773-9873-946E-36FD41C63CD4}"/>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5715000" y="523876"/>
            <a:ext cx="714375" cy="713042"/>
          </a:xfrm>
          <a:prstGeom prst="rect">
            <a:avLst/>
          </a:prstGeom>
        </xdr:spPr>
      </xdr:pic>
    </xdr:grpSp>
    <xdr:clientData/>
  </xdr:twoCellAnchor>
  <xdr:twoCellAnchor editAs="oneCell">
    <xdr:from>
      <xdr:col>10</xdr:col>
      <xdr:colOff>0</xdr:colOff>
      <xdr:row>26</xdr:row>
      <xdr:rowOff>1</xdr:rowOff>
    </xdr:from>
    <xdr:to>
      <xdr:col>13</xdr:col>
      <xdr:colOff>123825</xdr:colOff>
      <xdr:row>29</xdr:row>
      <xdr:rowOff>98117</xdr:rowOff>
    </xdr:to>
    <xdr:pic>
      <xdr:nvPicPr>
        <xdr:cNvPr id="15" name="Imagem 12">
          <a:extLst>
            <a:ext uri="{FF2B5EF4-FFF2-40B4-BE49-F238E27FC236}">
              <a16:creationId xmlns:a16="http://schemas.microsoft.com/office/drawing/2014/main" id="{3E5FA70A-860F-86C8-8063-4EC87461A4FD}"/>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429250" y="13239751"/>
          <a:ext cx="4724400" cy="783916"/>
        </a:xfrm>
        <a:prstGeom prst="rect">
          <a:avLst/>
        </a:prstGeom>
      </xdr:spPr>
    </xdr:pic>
    <xdr:clientData/>
  </xdr:twoCellAnchor>
  <xdr:twoCellAnchor editAs="oneCell">
    <xdr:from>
      <xdr:col>10</xdr:col>
      <xdr:colOff>0</xdr:colOff>
      <xdr:row>30</xdr:row>
      <xdr:rowOff>0</xdr:rowOff>
    </xdr:from>
    <xdr:to>
      <xdr:col>13</xdr:col>
      <xdr:colOff>104775</xdr:colOff>
      <xdr:row>35</xdr:row>
      <xdr:rowOff>104075</xdr:rowOff>
    </xdr:to>
    <xdr:pic>
      <xdr:nvPicPr>
        <xdr:cNvPr id="17" name="Imagem 13">
          <a:extLst>
            <a:ext uri="{FF2B5EF4-FFF2-40B4-BE49-F238E27FC236}">
              <a16:creationId xmlns:a16="http://schemas.microsoft.com/office/drawing/2014/main" id="{9D85310C-686B-9CC4-3C2C-CB94A632A8CB}"/>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5429250" y="14154150"/>
          <a:ext cx="4705350" cy="1247075"/>
        </a:xfrm>
        <a:prstGeom prst="rect">
          <a:avLst/>
        </a:prstGeom>
      </xdr:spPr>
    </xdr:pic>
    <xdr:clientData/>
  </xdr:twoCellAnchor>
  <xdr:twoCellAnchor editAs="oneCell">
    <xdr:from>
      <xdr:col>10</xdr:col>
      <xdr:colOff>133351</xdr:colOff>
      <xdr:row>35</xdr:row>
      <xdr:rowOff>76201</xdr:rowOff>
    </xdr:from>
    <xdr:to>
      <xdr:col>11</xdr:col>
      <xdr:colOff>967004</xdr:colOff>
      <xdr:row>42</xdr:row>
      <xdr:rowOff>171451</xdr:rowOff>
    </xdr:to>
    <xdr:pic>
      <xdr:nvPicPr>
        <xdr:cNvPr id="21" name="Imagem 14">
          <a:extLst>
            <a:ext uri="{FF2B5EF4-FFF2-40B4-BE49-F238E27FC236}">
              <a16:creationId xmlns:a16="http://schemas.microsoft.com/office/drawing/2014/main" id="{929081FD-2A28-9D2C-39DD-F7EADE75E5C9}"/>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5562601" y="15373351"/>
          <a:ext cx="2367178" cy="1695450"/>
        </a:xfrm>
        <a:prstGeom prst="rect">
          <a:avLst/>
        </a:prstGeom>
      </xdr:spPr>
    </xdr:pic>
    <xdr:clientData/>
  </xdr:twoCellAnchor>
  <xdr:twoCellAnchor editAs="oneCell">
    <xdr:from>
      <xdr:col>11</xdr:col>
      <xdr:colOff>609601</xdr:colOff>
      <xdr:row>35</xdr:row>
      <xdr:rowOff>190501</xdr:rowOff>
    </xdr:from>
    <xdr:to>
      <xdr:col>13</xdr:col>
      <xdr:colOff>98007</xdr:colOff>
      <xdr:row>42</xdr:row>
      <xdr:rowOff>57151</xdr:rowOff>
    </xdr:to>
    <xdr:pic>
      <xdr:nvPicPr>
        <xdr:cNvPr id="24" name="Imagem 15">
          <a:extLst>
            <a:ext uri="{FF2B5EF4-FFF2-40B4-BE49-F238E27FC236}">
              <a16:creationId xmlns:a16="http://schemas.microsoft.com/office/drawing/2014/main" id="{CDDB0AA2-3171-ACFE-3DB9-C6A6AF9C9C5A}"/>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7581901" y="15487651"/>
          <a:ext cx="2555456" cy="1466850"/>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xdr:twoCellAnchor editAs="oneCell">
    <xdr:from>
      <xdr:col>2</xdr:col>
      <xdr:colOff>168992</xdr:colOff>
      <xdr:row>1</xdr:row>
      <xdr:rowOff>76814</xdr:rowOff>
    </xdr:from>
    <xdr:to>
      <xdr:col>2</xdr:col>
      <xdr:colOff>1115684</xdr:colOff>
      <xdr:row>3</xdr:row>
      <xdr:rowOff>264968</xdr:rowOff>
    </xdr:to>
    <xdr:pic>
      <xdr:nvPicPr>
        <xdr:cNvPr id="2" name="Imagem 1">
          <a:extLst>
            <a:ext uri="{FF2B5EF4-FFF2-40B4-BE49-F238E27FC236}">
              <a16:creationId xmlns:a16="http://schemas.microsoft.com/office/drawing/2014/main" id="{86C8CD41-AEF9-4D1C-B629-47A6C6309A0A}"/>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2" y="219689"/>
          <a:ext cx="946692" cy="988254"/>
        </a:xfrm>
        <a:prstGeom prst="rect">
          <a:avLst/>
        </a:prstGeom>
      </xdr:spPr>
    </xdr:pic>
    <xdr:clientData/>
  </xdr:twoCellAnchor>
  <xdr:oneCellAnchor>
    <xdr:from>
      <xdr:col>17</xdr:col>
      <xdr:colOff>1223949</xdr:colOff>
      <xdr:row>0</xdr:row>
      <xdr:rowOff>0</xdr:rowOff>
    </xdr:from>
    <xdr:ext cx="646896" cy="677573"/>
    <xdr:pic>
      <xdr:nvPicPr>
        <xdr:cNvPr id="3" name="Gráfico 2" descr="Início com preenchimento sólido">
          <a:hlinkClick xmlns:r="http://schemas.openxmlformats.org/officeDocument/2006/relationships" r:id="rId2"/>
          <a:extLst>
            <a:ext uri="{FF2B5EF4-FFF2-40B4-BE49-F238E27FC236}">
              <a16:creationId xmlns:a16="http://schemas.microsoft.com/office/drawing/2014/main" id="{DD65525F-6355-4DE7-ACD2-C6A997B2187E}"/>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199"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4" name="TextBox 18">
          <a:extLst>
            <a:ext uri="{FF2B5EF4-FFF2-40B4-BE49-F238E27FC236}">
              <a16:creationId xmlns:a16="http://schemas.microsoft.com/office/drawing/2014/main" id="{00109534-6BA6-4023-B409-D5F55FB3CF22}"/>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5" name="TextBox 19">
          <a:extLst>
            <a:ext uri="{FF2B5EF4-FFF2-40B4-BE49-F238E27FC236}">
              <a16:creationId xmlns:a16="http://schemas.microsoft.com/office/drawing/2014/main" id="{510BFDB5-8585-4C37-AEE4-80F35AD80CB8}"/>
            </a:ext>
          </a:extLst>
        </xdr:cNvPr>
        <xdr:cNvSpPr txBox="1"/>
      </xdr:nvSpPr>
      <xdr:spPr>
        <a:xfrm>
          <a:off x="17962526"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6" name="TextBox 22">
          <a:extLst>
            <a:ext uri="{FF2B5EF4-FFF2-40B4-BE49-F238E27FC236}">
              <a16:creationId xmlns:a16="http://schemas.microsoft.com/office/drawing/2014/main" id="{331AB6E2-7D1C-4623-94B3-13E4B7D8B4C6}"/>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1111442</xdr:colOff>
      <xdr:row>1</xdr:row>
      <xdr:rowOff>446563</xdr:rowOff>
    </xdr:to>
    <xdr:sp macro="" textlink="">
      <xdr:nvSpPr>
        <xdr:cNvPr id="7" name="Isosceles Triangle 23">
          <a:hlinkClick xmlns:r="http://schemas.openxmlformats.org/officeDocument/2006/relationships" r:id="rId5"/>
          <a:extLst>
            <a:ext uri="{FF2B5EF4-FFF2-40B4-BE49-F238E27FC236}">
              <a16:creationId xmlns:a16="http://schemas.microsoft.com/office/drawing/2014/main" id="{34F0C4E2-AF3E-41A1-ACCC-88911AD2B0D9}"/>
            </a:ext>
          </a:extLst>
        </xdr:cNvPr>
        <xdr:cNvSpPr/>
      </xdr:nvSpPr>
      <xdr:spPr>
        <a:xfrm rot="5400000">
          <a:off x="18307884"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8" name="Isosceles Triangle 25">
          <a:hlinkClick xmlns:r="http://schemas.openxmlformats.org/officeDocument/2006/relationships" r:id="rId6"/>
          <a:extLst>
            <a:ext uri="{FF2B5EF4-FFF2-40B4-BE49-F238E27FC236}">
              <a16:creationId xmlns:a16="http://schemas.microsoft.com/office/drawing/2014/main" id="{A2BBDBEB-F809-4680-8223-37A6D133C967}"/>
            </a:ext>
          </a:extLst>
        </xdr:cNvPr>
        <xdr:cNvSpPr/>
      </xdr:nvSpPr>
      <xdr:spPr>
        <a:xfrm rot="16200000">
          <a:off x="16647194"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0</xdr:colOff>
      <xdr:row>1</xdr:row>
      <xdr:rowOff>0</xdr:rowOff>
    </xdr:from>
    <xdr:to>
      <xdr:col>11</xdr:col>
      <xdr:colOff>369938</xdr:colOff>
      <xdr:row>1</xdr:row>
      <xdr:rowOff>293124</xdr:rowOff>
    </xdr:to>
    <xdr:sp macro="" textlink="">
      <xdr:nvSpPr>
        <xdr:cNvPr id="9" name="Retângulo 8">
          <a:hlinkClick xmlns:r="http://schemas.openxmlformats.org/officeDocument/2006/relationships" r:id="rId7"/>
          <a:extLst>
            <a:ext uri="{FF2B5EF4-FFF2-40B4-BE49-F238E27FC236}">
              <a16:creationId xmlns:a16="http://schemas.microsoft.com/office/drawing/2014/main" id="{04400234-A8F8-403C-A2E2-1DFA5EACD6F7}"/>
            </a:ext>
          </a:extLst>
        </xdr:cNvPr>
        <xdr:cNvSpPr/>
      </xdr:nvSpPr>
      <xdr:spPr>
        <a:xfrm>
          <a:off x="5362575" y="142875"/>
          <a:ext cx="1903463" cy="293124"/>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349250</xdr:colOff>
      <xdr:row>1</xdr:row>
      <xdr:rowOff>428626</xdr:rowOff>
    </xdr:from>
    <xdr:to>
      <xdr:col>10</xdr:col>
      <xdr:colOff>1412875</xdr:colOff>
      <xdr:row>4</xdr:row>
      <xdr:rowOff>142875</xdr:rowOff>
    </xdr:to>
    <xdr:grpSp>
      <xdr:nvGrpSpPr>
        <xdr:cNvPr id="10" name="Agrupar 9">
          <a:hlinkClick xmlns:r="http://schemas.openxmlformats.org/officeDocument/2006/relationships" r:id="rId8"/>
          <a:extLst>
            <a:ext uri="{FF2B5EF4-FFF2-40B4-BE49-F238E27FC236}">
              <a16:creationId xmlns:a16="http://schemas.microsoft.com/office/drawing/2014/main" id="{14064595-9840-479B-B249-0C377F64BAEE}"/>
            </a:ext>
          </a:extLst>
        </xdr:cNvPr>
        <xdr:cNvGrpSpPr/>
      </xdr:nvGrpSpPr>
      <xdr:grpSpPr>
        <a:xfrm>
          <a:off x="5982607" y="564697"/>
          <a:ext cx="1063625" cy="957035"/>
          <a:chOff x="5615420" y="476250"/>
          <a:chExt cx="909205" cy="829829"/>
        </a:xfrm>
      </xdr:grpSpPr>
      <xdr:sp macro="" textlink="">
        <xdr:nvSpPr>
          <xdr:cNvPr id="11" name="Elipse 10">
            <a:extLst>
              <a:ext uri="{FF2B5EF4-FFF2-40B4-BE49-F238E27FC236}">
                <a16:creationId xmlns:a16="http://schemas.microsoft.com/office/drawing/2014/main" id="{816B1D30-10C3-4EEE-BBE6-9040D7690DD9}"/>
              </a:ext>
            </a:extLst>
          </xdr:cNvPr>
          <xdr:cNvSpPr/>
        </xdr:nvSpPr>
        <xdr:spPr>
          <a:xfrm>
            <a:off x="5615420" y="476250"/>
            <a:ext cx="909205" cy="829829"/>
          </a:xfrm>
          <a:prstGeom prst="ellipse">
            <a:avLst/>
          </a:prstGeom>
          <a:solidFill>
            <a:schemeClr val="bg1"/>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2" name="Imagem 11">
            <a:extLst>
              <a:ext uri="{FF2B5EF4-FFF2-40B4-BE49-F238E27FC236}">
                <a16:creationId xmlns:a16="http://schemas.microsoft.com/office/drawing/2014/main" id="{3E2D1723-2CE5-8AC1-B33C-F8E794CABA86}"/>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5715000" y="523876"/>
            <a:ext cx="714375" cy="713042"/>
          </a:xfrm>
          <a:prstGeom prst="rect">
            <a:avLst/>
          </a:prstGeom>
        </xdr:spPr>
      </xdr:pic>
    </xdr:grpSp>
    <xdr:clientData/>
  </xdr:twoCellAnchor>
  <xdr:twoCellAnchor editAs="oneCell">
    <xdr:from>
      <xdr:col>10</xdr:col>
      <xdr:colOff>0</xdr:colOff>
      <xdr:row>26</xdr:row>
      <xdr:rowOff>1</xdr:rowOff>
    </xdr:from>
    <xdr:to>
      <xdr:col>12</xdr:col>
      <xdr:colOff>862804</xdr:colOff>
      <xdr:row>32</xdr:row>
      <xdr:rowOff>133351</xdr:rowOff>
    </xdr:to>
    <xdr:pic>
      <xdr:nvPicPr>
        <xdr:cNvPr id="14" name="Imagem 12">
          <a:extLst>
            <a:ext uri="{FF2B5EF4-FFF2-40B4-BE49-F238E27FC236}">
              <a16:creationId xmlns:a16="http://schemas.microsoft.com/office/drawing/2014/main" id="{3E89BACC-2BEB-52BD-E737-6C15462383C8}"/>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429250" y="13239751"/>
          <a:ext cx="3929854" cy="1504950"/>
        </a:xfrm>
        <a:prstGeom prst="rect">
          <a:avLst/>
        </a:prstGeom>
      </xdr:spPr>
    </xdr:pic>
    <xdr:clientData/>
  </xdr:twoCellAnchor>
  <xdr:twoCellAnchor editAs="oneCell">
    <xdr:from>
      <xdr:col>12</xdr:col>
      <xdr:colOff>1524000</xdr:colOff>
      <xdr:row>26</xdr:row>
      <xdr:rowOff>57150</xdr:rowOff>
    </xdr:from>
    <xdr:to>
      <xdr:col>15</xdr:col>
      <xdr:colOff>186630</xdr:colOff>
      <xdr:row>32</xdr:row>
      <xdr:rowOff>209550</xdr:rowOff>
    </xdr:to>
    <xdr:pic>
      <xdr:nvPicPr>
        <xdr:cNvPr id="17" name="Imagem 13">
          <a:extLst>
            <a:ext uri="{FF2B5EF4-FFF2-40B4-BE49-F238E27FC236}">
              <a16:creationId xmlns:a16="http://schemas.microsoft.com/office/drawing/2014/main" id="{4E228BEE-43D8-8F12-319E-09B5DCB43306}"/>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10039350" y="13296900"/>
          <a:ext cx="3263205" cy="1524000"/>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xdr:twoCellAnchor editAs="oneCell">
    <xdr:from>
      <xdr:col>2</xdr:col>
      <xdr:colOff>168992</xdr:colOff>
      <xdr:row>1</xdr:row>
      <xdr:rowOff>76814</xdr:rowOff>
    </xdr:from>
    <xdr:to>
      <xdr:col>2</xdr:col>
      <xdr:colOff>1115684</xdr:colOff>
      <xdr:row>3</xdr:row>
      <xdr:rowOff>264968</xdr:rowOff>
    </xdr:to>
    <xdr:pic>
      <xdr:nvPicPr>
        <xdr:cNvPr id="2" name="Imagem 1">
          <a:extLst>
            <a:ext uri="{FF2B5EF4-FFF2-40B4-BE49-F238E27FC236}">
              <a16:creationId xmlns:a16="http://schemas.microsoft.com/office/drawing/2014/main" id="{F8562BEF-2FB4-415B-B08E-CE4E978B2B74}"/>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2" y="219689"/>
          <a:ext cx="946692" cy="988254"/>
        </a:xfrm>
        <a:prstGeom prst="rect">
          <a:avLst/>
        </a:prstGeom>
      </xdr:spPr>
    </xdr:pic>
    <xdr:clientData/>
  </xdr:twoCellAnchor>
  <xdr:oneCellAnchor>
    <xdr:from>
      <xdr:col>17</xdr:col>
      <xdr:colOff>1223949</xdr:colOff>
      <xdr:row>0</xdr:row>
      <xdr:rowOff>0</xdr:rowOff>
    </xdr:from>
    <xdr:ext cx="646896" cy="677573"/>
    <xdr:pic>
      <xdr:nvPicPr>
        <xdr:cNvPr id="3" name="Gráfico 2" descr="Início com preenchimento sólido">
          <a:hlinkClick xmlns:r="http://schemas.openxmlformats.org/officeDocument/2006/relationships" r:id="rId2"/>
          <a:extLst>
            <a:ext uri="{FF2B5EF4-FFF2-40B4-BE49-F238E27FC236}">
              <a16:creationId xmlns:a16="http://schemas.microsoft.com/office/drawing/2014/main" id="{41073030-62E0-4129-ADD4-5FC926256F1C}"/>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199"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4" name="TextBox 18">
          <a:extLst>
            <a:ext uri="{FF2B5EF4-FFF2-40B4-BE49-F238E27FC236}">
              <a16:creationId xmlns:a16="http://schemas.microsoft.com/office/drawing/2014/main" id="{23BB56CD-64E6-41AF-8319-A48E13C82237}"/>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5" name="TextBox 19">
          <a:extLst>
            <a:ext uri="{FF2B5EF4-FFF2-40B4-BE49-F238E27FC236}">
              <a16:creationId xmlns:a16="http://schemas.microsoft.com/office/drawing/2014/main" id="{B774A1F9-88D8-4134-BBD6-DCD4B27A5EC5}"/>
            </a:ext>
          </a:extLst>
        </xdr:cNvPr>
        <xdr:cNvSpPr txBox="1"/>
      </xdr:nvSpPr>
      <xdr:spPr>
        <a:xfrm>
          <a:off x="17962526"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6" name="TextBox 22">
          <a:extLst>
            <a:ext uri="{FF2B5EF4-FFF2-40B4-BE49-F238E27FC236}">
              <a16:creationId xmlns:a16="http://schemas.microsoft.com/office/drawing/2014/main" id="{80A40B52-158A-4CAE-858A-7D7C20C1286C}"/>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1111442</xdr:colOff>
      <xdr:row>1</xdr:row>
      <xdr:rowOff>446563</xdr:rowOff>
    </xdr:to>
    <xdr:sp macro="" textlink="">
      <xdr:nvSpPr>
        <xdr:cNvPr id="7" name="Isosceles Triangle 23">
          <a:hlinkClick xmlns:r="http://schemas.openxmlformats.org/officeDocument/2006/relationships" r:id="rId5"/>
          <a:extLst>
            <a:ext uri="{FF2B5EF4-FFF2-40B4-BE49-F238E27FC236}">
              <a16:creationId xmlns:a16="http://schemas.microsoft.com/office/drawing/2014/main" id="{A9AE2C6B-511B-4B2C-8CF1-D73CA8FAACD4}"/>
            </a:ext>
          </a:extLst>
        </xdr:cNvPr>
        <xdr:cNvSpPr/>
      </xdr:nvSpPr>
      <xdr:spPr>
        <a:xfrm rot="5400000">
          <a:off x="18307884"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8" name="Isosceles Triangle 25">
          <a:hlinkClick xmlns:r="http://schemas.openxmlformats.org/officeDocument/2006/relationships" r:id="rId6"/>
          <a:extLst>
            <a:ext uri="{FF2B5EF4-FFF2-40B4-BE49-F238E27FC236}">
              <a16:creationId xmlns:a16="http://schemas.microsoft.com/office/drawing/2014/main" id="{B9C05341-6D3D-4AD0-B4EB-905C00B3E913}"/>
            </a:ext>
          </a:extLst>
        </xdr:cNvPr>
        <xdr:cNvSpPr/>
      </xdr:nvSpPr>
      <xdr:spPr>
        <a:xfrm rot="16200000">
          <a:off x="16647194"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0</xdr:colOff>
      <xdr:row>1</xdr:row>
      <xdr:rowOff>0</xdr:rowOff>
    </xdr:from>
    <xdr:to>
      <xdr:col>11</xdr:col>
      <xdr:colOff>369938</xdr:colOff>
      <xdr:row>1</xdr:row>
      <xdr:rowOff>293124</xdr:rowOff>
    </xdr:to>
    <xdr:sp macro="" textlink="">
      <xdr:nvSpPr>
        <xdr:cNvPr id="9" name="Retângulo 8">
          <a:hlinkClick xmlns:r="http://schemas.openxmlformats.org/officeDocument/2006/relationships" r:id="rId7"/>
          <a:extLst>
            <a:ext uri="{FF2B5EF4-FFF2-40B4-BE49-F238E27FC236}">
              <a16:creationId xmlns:a16="http://schemas.microsoft.com/office/drawing/2014/main" id="{4E3F8491-BE1D-4191-9E58-2A4AD6673676}"/>
            </a:ext>
          </a:extLst>
        </xdr:cNvPr>
        <xdr:cNvSpPr/>
      </xdr:nvSpPr>
      <xdr:spPr>
        <a:xfrm>
          <a:off x="5362575" y="142875"/>
          <a:ext cx="1903463" cy="293124"/>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349250</xdr:colOff>
      <xdr:row>1</xdr:row>
      <xdr:rowOff>428626</xdr:rowOff>
    </xdr:from>
    <xdr:to>
      <xdr:col>10</xdr:col>
      <xdr:colOff>1412875</xdr:colOff>
      <xdr:row>4</xdr:row>
      <xdr:rowOff>142875</xdr:rowOff>
    </xdr:to>
    <xdr:grpSp>
      <xdr:nvGrpSpPr>
        <xdr:cNvPr id="10" name="Agrupar 9">
          <a:hlinkClick xmlns:r="http://schemas.openxmlformats.org/officeDocument/2006/relationships" r:id="rId8"/>
          <a:extLst>
            <a:ext uri="{FF2B5EF4-FFF2-40B4-BE49-F238E27FC236}">
              <a16:creationId xmlns:a16="http://schemas.microsoft.com/office/drawing/2014/main" id="{764424F9-160C-4B27-9F10-458497B03BCB}"/>
            </a:ext>
          </a:extLst>
        </xdr:cNvPr>
        <xdr:cNvGrpSpPr/>
      </xdr:nvGrpSpPr>
      <xdr:grpSpPr>
        <a:xfrm>
          <a:off x="5982607" y="564697"/>
          <a:ext cx="1063625" cy="957035"/>
          <a:chOff x="5615420" y="476250"/>
          <a:chExt cx="909205" cy="829829"/>
        </a:xfrm>
      </xdr:grpSpPr>
      <xdr:sp macro="" textlink="">
        <xdr:nvSpPr>
          <xdr:cNvPr id="11" name="Elipse 10">
            <a:extLst>
              <a:ext uri="{FF2B5EF4-FFF2-40B4-BE49-F238E27FC236}">
                <a16:creationId xmlns:a16="http://schemas.microsoft.com/office/drawing/2014/main" id="{D45E3C25-5777-FC18-4D7A-2B093102EA9A}"/>
              </a:ext>
            </a:extLst>
          </xdr:cNvPr>
          <xdr:cNvSpPr/>
        </xdr:nvSpPr>
        <xdr:spPr>
          <a:xfrm>
            <a:off x="5615420" y="476250"/>
            <a:ext cx="909205" cy="829829"/>
          </a:xfrm>
          <a:prstGeom prst="ellipse">
            <a:avLst/>
          </a:prstGeom>
          <a:solidFill>
            <a:schemeClr val="bg1"/>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2" name="Imagem 11">
            <a:extLst>
              <a:ext uri="{FF2B5EF4-FFF2-40B4-BE49-F238E27FC236}">
                <a16:creationId xmlns:a16="http://schemas.microsoft.com/office/drawing/2014/main" id="{62178DFD-5915-D595-A9B8-CCB12A734D1A}"/>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5715000" y="523876"/>
            <a:ext cx="714375" cy="713042"/>
          </a:xfrm>
          <a:prstGeom prst="rect">
            <a:avLst/>
          </a:prstGeom>
        </xdr:spPr>
      </xdr:pic>
    </xdr:grpSp>
    <xdr:clientData/>
  </xdr:twoCellAnchor>
</xdr:wsDr>
</file>

<file path=xl/drawings/drawing61.xml><?xml version="1.0" encoding="utf-8"?>
<xdr:wsDr xmlns:xdr="http://schemas.openxmlformats.org/drawingml/2006/spreadsheetDrawing" xmlns:a="http://schemas.openxmlformats.org/drawingml/2006/main">
  <xdr:twoCellAnchor editAs="oneCell">
    <xdr:from>
      <xdr:col>2</xdr:col>
      <xdr:colOff>168992</xdr:colOff>
      <xdr:row>1</xdr:row>
      <xdr:rowOff>76814</xdr:rowOff>
    </xdr:from>
    <xdr:to>
      <xdr:col>2</xdr:col>
      <xdr:colOff>1115684</xdr:colOff>
      <xdr:row>3</xdr:row>
      <xdr:rowOff>264968</xdr:rowOff>
    </xdr:to>
    <xdr:pic>
      <xdr:nvPicPr>
        <xdr:cNvPr id="2" name="Imagem 1">
          <a:extLst>
            <a:ext uri="{FF2B5EF4-FFF2-40B4-BE49-F238E27FC236}">
              <a16:creationId xmlns:a16="http://schemas.microsoft.com/office/drawing/2014/main" id="{EAEA2046-BE80-48ED-A06A-C5D08AFACEB8}"/>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2" y="219689"/>
          <a:ext cx="946692" cy="988254"/>
        </a:xfrm>
        <a:prstGeom prst="rect">
          <a:avLst/>
        </a:prstGeom>
      </xdr:spPr>
    </xdr:pic>
    <xdr:clientData/>
  </xdr:twoCellAnchor>
  <xdr:oneCellAnchor>
    <xdr:from>
      <xdr:col>17</xdr:col>
      <xdr:colOff>1223949</xdr:colOff>
      <xdr:row>0</xdr:row>
      <xdr:rowOff>0</xdr:rowOff>
    </xdr:from>
    <xdr:ext cx="646896" cy="677573"/>
    <xdr:pic>
      <xdr:nvPicPr>
        <xdr:cNvPr id="3" name="Gráfico 2" descr="Início com preenchimento sólido">
          <a:hlinkClick xmlns:r="http://schemas.openxmlformats.org/officeDocument/2006/relationships" r:id="rId2"/>
          <a:extLst>
            <a:ext uri="{FF2B5EF4-FFF2-40B4-BE49-F238E27FC236}">
              <a16:creationId xmlns:a16="http://schemas.microsoft.com/office/drawing/2014/main" id="{7AB86D55-D079-4DC9-BF32-9D6A1B074D19}"/>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199"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4" name="TextBox 18">
          <a:extLst>
            <a:ext uri="{FF2B5EF4-FFF2-40B4-BE49-F238E27FC236}">
              <a16:creationId xmlns:a16="http://schemas.microsoft.com/office/drawing/2014/main" id="{21D115E9-E4EB-4A16-A132-66EA762F8E52}"/>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5" name="TextBox 19">
          <a:extLst>
            <a:ext uri="{FF2B5EF4-FFF2-40B4-BE49-F238E27FC236}">
              <a16:creationId xmlns:a16="http://schemas.microsoft.com/office/drawing/2014/main" id="{47C82AE3-F2F6-4456-9FF9-0B5557359AE0}"/>
            </a:ext>
          </a:extLst>
        </xdr:cNvPr>
        <xdr:cNvSpPr txBox="1"/>
      </xdr:nvSpPr>
      <xdr:spPr>
        <a:xfrm>
          <a:off x="17962526"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6" name="TextBox 22">
          <a:extLst>
            <a:ext uri="{FF2B5EF4-FFF2-40B4-BE49-F238E27FC236}">
              <a16:creationId xmlns:a16="http://schemas.microsoft.com/office/drawing/2014/main" id="{46F9E184-B3FA-4666-BE7F-625850C3F4BB}"/>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1111442</xdr:colOff>
      <xdr:row>1</xdr:row>
      <xdr:rowOff>446563</xdr:rowOff>
    </xdr:to>
    <xdr:sp macro="" textlink="">
      <xdr:nvSpPr>
        <xdr:cNvPr id="7" name="Isosceles Triangle 23">
          <a:hlinkClick xmlns:r="http://schemas.openxmlformats.org/officeDocument/2006/relationships" r:id="rId5"/>
          <a:extLst>
            <a:ext uri="{FF2B5EF4-FFF2-40B4-BE49-F238E27FC236}">
              <a16:creationId xmlns:a16="http://schemas.microsoft.com/office/drawing/2014/main" id="{605EF1A9-C2B6-4BD1-B292-1DD8CC4DB421}"/>
            </a:ext>
          </a:extLst>
        </xdr:cNvPr>
        <xdr:cNvSpPr/>
      </xdr:nvSpPr>
      <xdr:spPr>
        <a:xfrm rot="5400000">
          <a:off x="18307884"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8" name="Isosceles Triangle 25">
          <a:hlinkClick xmlns:r="http://schemas.openxmlformats.org/officeDocument/2006/relationships" r:id="rId6"/>
          <a:extLst>
            <a:ext uri="{FF2B5EF4-FFF2-40B4-BE49-F238E27FC236}">
              <a16:creationId xmlns:a16="http://schemas.microsoft.com/office/drawing/2014/main" id="{C1D29198-73FB-4B04-B3F0-311EF20DECDF}"/>
            </a:ext>
          </a:extLst>
        </xdr:cNvPr>
        <xdr:cNvSpPr/>
      </xdr:nvSpPr>
      <xdr:spPr>
        <a:xfrm rot="16200000">
          <a:off x="16647194"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0</xdr:colOff>
      <xdr:row>1</xdr:row>
      <xdr:rowOff>0</xdr:rowOff>
    </xdr:from>
    <xdr:to>
      <xdr:col>11</xdr:col>
      <xdr:colOff>369938</xdr:colOff>
      <xdr:row>1</xdr:row>
      <xdr:rowOff>293124</xdr:rowOff>
    </xdr:to>
    <xdr:sp macro="" textlink="">
      <xdr:nvSpPr>
        <xdr:cNvPr id="9" name="Retângulo 8">
          <a:hlinkClick xmlns:r="http://schemas.openxmlformats.org/officeDocument/2006/relationships" r:id="rId7"/>
          <a:extLst>
            <a:ext uri="{FF2B5EF4-FFF2-40B4-BE49-F238E27FC236}">
              <a16:creationId xmlns:a16="http://schemas.microsoft.com/office/drawing/2014/main" id="{5F38A541-4571-4A39-AF3D-0E11CD6F7CA8}"/>
            </a:ext>
          </a:extLst>
        </xdr:cNvPr>
        <xdr:cNvSpPr/>
      </xdr:nvSpPr>
      <xdr:spPr>
        <a:xfrm>
          <a:off x="5362575" y="142875"/>
          <a:ext cx="1903463" cy="293124"/>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349250</xdr:colOff>
      <xdr:row>1</xdr:row>
      <xdr:rowOff>428626</xdr:rowOff>
    </xdr:from>
    <xdr:to>
      <xdr:col>10</xdr:col>
      <xdr:colOff>1412875</xdr:colOff>
      <xdr:row>4</xdr:row>
      <xdr:rowOff>142875</xdr:rowOff>
    </xdr:to>
    <xdr:grpSp>
      <xdr:nvGrpSpPr>
        <xdr:cNvPr id="10" name="Agrupar 9">
          <a:hlinkClick xmlns:r="http://schemas.openxmlformats.org/officeDocument/2006/relationships" r:id="rId8"/>
          <a:extLst>
            <a:ext uri="{FF2B5EF4-FFF2-40B4-BE49-F238E27FC236}">
              <a16:creationId xmlns:a16="http://schemas.microsoft.com/office/drawing/2014/main" id="{0819DEF1-6041-44EC-BBA7-F09D37578BA5}"/>
            </a:ext>
          </a:extLst>
        </xdr:cNvPr>
        <xdr:cNvGrpSpPr/>
      </xdr:nvGrpSpPr>
      <xdr:grpSpPr>
        <a:xfrm>
          <a:off x="5982607" y="564697"/>
          <a:ext cx="1063625" cy="957035"/>
          <a:chOff x="5615420" y="476250"/>
          <a:chExt cx="909205" cy="829829"/>
        </a:xfrm>
      </xdr:grpSpPr>
      <xdr:sp macro="" textlink="">
        <xdr:nvSpPr>
          <xdr:cNvPr id="11" name="Elipse 10">
            <a:extLst>
              <a:ext uri="{FF2B5EF4-FFF2-40B4-BE49-F238E27FC236}">
                <a16:creationId xmlns:a16="http://schemas.microsoft.com/office/drawing/2014/main" id="{CC898AAA-1295-3454-559A-6B6E5C35FED5}"/>
              </a:ext>
            </a:extLst>
          </xdr:cNvPr>
          <xdr:cNvSpPr/>
        </xdr:nvSpPr>
        <xdr:spPr>
          <a:xfrm>
            <a:off x="5615420" y="476250"/>
            <a:ext cx="909205" cy="829829"/>
          </a:xfrm>
          <a:prstGeom prst="ellipse">
            <a:avLst/>
          </a:prstGeom>
          <a:solidFill>
            <a:schemeClr val="bg1"/>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2" name="Imagem 11">
            <a:extLst>
              <a:ext uri="{FF2B5EF4-FFF2-40B4-BE49-F238E27FC236}">
                <a16:creationId xmlns:a16="http://schemas.microsoft.com/office/drawing/2014/main" id="{0DB89FCF-9742-4ABE-4725-3041A0639468}"/>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5715000" y="523876"/>
            <a:ext cx="714375" cy="713042"/>
          </a:xfrm>
          <a:prstGeom prst="rect">
            <a:avLst/>
          </a:prstGeom>
        </xdr:spPr>
      </xdr:pic>
    </xdr:grpSp>
    <xdr:clientData/>
  </xdr:twoCellAnchor>
</xdr:wsDr>
</file>

<file path=xl/drawings/drawing62.xml><?xml version="1.0" encoding="utf-8"?>
<xdr:wsDr xmlns:xdr="http://schemas.openxmlformats.org/drawingml/2006/spreadsheetDrawing" xmlns:a="http://schemas.openxmlformats.org/drawingml/2006/main">
  <xdr:twoCellAnchor editAs="oneCell">
    <xdr:from>
      <xdr:col>2</xdr:col>
      <xdr:colOff>168992</xdr:colOff>
      <xdr:row>1</xdr:row>
      <xdr:rowOff>76814</xdr:rowOff>
    </xdr:from>
    <xdr:to>
      <xdr:col>2</xdr:col>
      <xdr:colOff>1115684</xdr:colOff>
      <xdr:row>3</xdr:row>
      <xdr:rowOff>264968</xdr:rowOff>
    </xdr:to>
    <xdr:pic>
      <xdr:nvPicPr>
        <xdr:cNvPr id="2" name="Imagem 1">
          <a:extLst>
            <a:ext uri="{FF2B5EF4-FFF2-40B4-BE49-F238E27FC236}">
              <a16:creationId xmlns:a16="http://schemas.microsoft.com/office/drawing/2014/main" id="{D6476E37-9824-4676-9A17-A7137B2B6E74}"/>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2" y="219689"/>
          <a:ext cx="946692" cy="988254"/>
        </a:xfrm>
        <a:prstGeom prst="rect">
          <a:avLst/>
        </a:prstGeom>
      </xdr:spPr>
    </xdr:pic>
    <xdr:clientData/>
  </xdr:twoCellAnchor>
  <xdr:oneCellAnchor>
    <xdr:from>
      <xdr:col>17</xdr:col>
      <xdr:colOff>1223949</xdr:colOff>
      <xdr:row>0</xdr:row>
      <xdr:rowOff>0</xdr:rowOff>
    </xdr:from>
    <xdr:ext cx="646896" cy="677573"/>
    <xdr:pic>
      <xdr:nvPicPr>
        <xdr:cNvPr id="3" name="Gráfico 2" descr="Início com preenchimento sólido">
          <a:hlinkClick xmlns:r="http://schemas.openxmlformats.org/officeDocument/2006/relationships" r:id="rId2"/>
          <a:extLst>
            <a:ext uri="{FF2B5EF4-FFF2-40B4-BE49-F238E27FC236}">
              <a16:creationId xmlns:a16="http://schemas.microsoft.com/office/drawing/2014/main" id="{C807D3D5-CE0D-4511-9478-541F6901BDB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199"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4" name="TextBox 18">
          <a:extLst>
            <a:ext uri="{FF2B5EF4-FFF2-40B4-BE49-F238E27FC236}">
              <a16:creationId xmlns:a16="http://schemas.microsoft.com/office/drawing/2014/main" id="{23C28FED-A901-47E0-BE02-DA3CE61F70F6}"/>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5" name="TextBox 19">
          <a:extLst>
            <a:ext uri="{FF2B5EF4-FFF2-40B4-BE49-F238E27FC236}">
              <a16:creationId xmlns:a16="http://schemas.microsoft.com/office/drawing/2014/main" id="{957C5BA1-00F0-41A2-8FCE-EC7B32DDE55B}"/>
            </a:ext>
          </a:extLst>
        </xdr:cNvPr>
        <xdr:cNvSpPr txBox="1"/>
      </xdr:nvSpPr>
      <xdr:spPr>
        <a:xfrm>
          <a:off x="17962526"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6" name="TextBox 22">
          <a:extLst>
            <a:ext uri="{FF2B5EF4-FFF2-40B4-BE49-F238E27FC236}">
              <a16:creationId xmlns:a16="http://schemas.microsoft.com/office/drawing/2014/main" id="{3621F29B-EED9-4874-9B17-8CDD34E58341}"/>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1111442</xdr:colOff>
      <xdr:row>1</xdr:row>
      <xdr:rowOff>446563</xdr:rowOff>
    </xdr:to>
    <xdr:sp macro="" textlink="">
      <xdr:nvSpPr>
        <xdr:cNvPr id="7" name="Isosceles Triangle 23">
          <a:hlinkClick xmlns:r="http://schemas.openxmlformats.org/officeDocument/2006/relationships" r:id="rId5"/>
          <a:extLst>
            <a:ext uri="{FF2B5EF4-FFF2-40B4-BE49-F238E27FC236}">
              <a16:creationId xmlns:a16="http://schemas.microsoft.com/office/drawing/2014/main" id="{92E9C020-931F-4297-B7BC-2AC05B9426F3}"/>
            </a:ext>
          </a:extLst>
        </xdr:cNvPr>
        <xdr:cNvSpPr/>
      </xdr:nvSpPr>
      <xdr:spPr>
        <a:xfrm rot="5400000">
          <a:off x="18307884"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8" name="Isosceles Triangle 25">
          <a:hlinkClick xmlns:r="http://schemas.openxmlformats.org/officeDocument/2006/relationships" r:id="rId6"/>
          <a:extLst>
            <a:ext uri="{FF2B5EF4-FFF2-40B4-BE49-F238E27FC236}">
              <a16:creationId xmlns:a16="http://schemas.microsoft.com/office/drawing/2014/main" id="{46114E44-5AAF-4C49-9C9C-891402D3572B}"/>
            </a:ext>
          </a:extLst>
        </xdr:cNvPr>
        <xdr:cNvSpPr/>
      </xdr:nvSpPr>
      <xdr:spPr>
        <a:xfrm rot="16200000">
          <a:off x="16647194"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0</xdr:colOff>
      <xdr:row>1</xdr:row>
      <xdr:rowOff>0</xdr:rowOff>
    </xdr:from>
    <xdr:to>
      <xdr:col>11</xdr:col>
      <xdr:colOff>369938</xdr:colOff>
      <xdr:row>1</xdr:row>
      <xdr:rowOff>293124</xdr:rowOff>
    </xdr:to>
    <xdr:sp macro="" textlink="">
      <xdr:nvSpPr>
        <xdr:cNvPr id="9" name="Retângulo 8">
          <a:hlinkClick xmlns:r="http://schemas.openxmlformats.org/officeDocument/2006/relationships" r:id="rId7"/>
          <a:extLst>
            <a:ext uri="{FF2B5EF4-FFF2-40B4-BE49-F238E27FC236}">
              <a16:creationId xmlns:a16="http://schemas.microsoft.com/office/drawing/2014/main" id="{5786B1F5-593F-4BA4-A6DE-AA5C99F96E60}"/>
            </a:ext>
          </a:extLst>
        </xdr:cNvPr>
        <xdr:cNvSpPr/>
      </xdr:nvSpPr>
      <xdr:spPr>
        <a:xfrm>
          <a:off x="5362575" y="142875"/>
          <a:ext cx="1903463" cy="293124"/>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171450</xdr:colOff>
      <xdr:row>1</xdr:row>
      <xdr:rowOff>381000</xdr:rowOff>
    </xdr:from>
    <xdr:to>
      <xdr:col>10</xdr:col>
      <xdr:colOff>1371600</xdr:colOff>
      <xdr:row>4</xdr:row>
      <xdr:rowOff>133350</xdr:rowOff>
    </xdr:to>
    <xdr:grpSp>
      <xdr:nvGrpSpPr>
        <xdr:cNvPr id="10" name="Agrupar 9">
          <a:hlinkClick xmlns:r="http://schemas.openxmlformats.org/officeDocument/2006/relationships" r:id="rId8"/>
          <a:extLst>
            <a:ext uri="{FF2B5EF4-FFF2-40B4-BE49-F238E27FC236}">
              <a16:creationId xmlns:a16="http://schemas.microsoft.com/office/drawing/2014/main" id="{4F386784-54C4-4555-A037-74C40AEE582B}"/>
            </a:ext>
          </a:extLst>
        </xdr:cNvPr>
        <xdr:cNvGrpSpPr/>
      </xdr:nvGrpSpPr>
      <xdr:grpSpPr>
        <a:xfrm>
          <a:off x="5804807" y="517071"/>
          <a:ext cx="1200150" cy="995136"/>
          <a:chOff x="5155045" y="476250"/>
          <a:chExt cx="909205" cy="829829"/>
        </a:xfrm>
      </xdr:grpSpPr>
      <xdr:sp macro="" textlink="">
        <xdr:nvSpPr>
          <xdr:cNvPr id="11" name="Elipse 10">
            <a:extLst>
              <a:ext uri="{FF2B5EF4-FFF2-40B4-BE49-F238E27FC236}">
                <a16:creationId xmlns:a16="http://schemas.microsoft.com/office/drawing/2014/main" id="{0A913DA5-7494-374A-3F3C-87872822FE9F}"/>
              </a:ext>
            </a:extLst>
          </xdr:cNvPr>
          <xdr:cNvSpPr/>
        </xdr:nvSpPr>
        <xdr:spPr>
          <a:xfrm>
            <a:off x="5155045" y="476250"/>
            <a:ext cx="909205" cy="829829"/>
          </a:xfrm>
          <a:prstGeom prst="ellipse">
            <a:avLst/>
          </a:prstGeom>
          <a:solidFill>
            <a:schemeClr val="bg1"/>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2" name="Imagem 11">
            <a:extLst>
              <a:ext uri="{FF2B5EF4-FFF2-40B4-BE49-F238E27FC236}">
                <a16:creationId xmlns:a16="http://schemas.microsoft.com/office/drawing/2014/main" id="{81CD8C9D-4B11-A46A-637C-229C3BD24788}"/>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5207001" y="476250"/>
            <a:ext cx="779328" cy="777875"/>
          </a:xfrm>
          <a:prstGeom prst="rect">
            <a:avLst/>
          </a:prstGeom>
        </xdr:spPr>
      </xdr:pic>
    </xdr:grpSp>
    <xdr:clientData/>
  </xdr:twoCellAnchor>
  <xdr:twoCellAnchor editAs="oneCell">
    <xdr:from>
      <xdr:col>10</xdr:col>
      <xdr:colOff>0</xdr:colOff>
      <xdr:row>27</xdr:row>
      <xdr:rowOff>1</xdr:rowOff>
    </xdr:from>
    <xdr:to>
      <xdr:col>12</xdr:col>
      <xdr:colOff>323850</xdr:colOff>
      <xdr:row>36</xdr:row>
      <xdr:rowOff>56629</xdr:rowOff>
    </xdr:to>
    <xdr:pic>
      <xdr:nvPicPr>
        <xdr:cNvPr id="14" name="Imagem 12">
          <a:extLst>
            <a:ext uri="{FF2B5EF4-FFF2-40B4-BE49-F238E27FC236}">
              <a16:creationId xmlns:a16="http://schemas.microsoft.com/office/drawing/2014/main" id="{5FADDA2C-B5A4-CDBA-486E-A4110E784C60}"/>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429250" y="13468351"/>
          <a:ext cx="3390900" cy="2114028"/>
        </a:xfrm>
        <a:prstGeom prst="rect">
          <a:avLst/>
        </a:prstGeom>
      </xdr:spPr>
    </xdr:pic>
    <xdr:clientData/>
  </xdr:twoCellAnchor>
  <xdr:twoCellAnchor editAs="oneCell">
    <xdr:from>
      <xdr:col>13</xdr:col>
      <xdr:colOff>0</xdr:colOff>
      <xdr:row>26</xdr:row>
      <xdr:rowOff>1</xdr:rowOff>
    </xdr:from>
    <xdr:to>
      <xdr:col>14</xdr:col>
      <xdr:colOff>1401281</xdr:colOff>
      <xdr:row>35</xdr:row>
      <xdr:rowOff>76201</xdr:rowOff>
    </xdr:to>
    <xdr:pic>
      <xdr:nvPicPr>
        <xdr:cNvPr id="16" name="Imagem 13">
          <a:extLst>
            <a:ext uri="{FF2B5EF4-FFF2-40B4-BE49-F238E27FC236}">
              <a16:creationId xmlns:a16="http://schemas.microsoft.com/office/drawing/2014/main" id="{DF22E28A-BC1A-2C5F-1D72-CECE288599E1}"/>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10058400" y="13239751"/>
          <a:ext cx="2934806" cy="2133600"/>
        </a:xfrm>
        <a:prstGeom prst="rect">
          <a:avLst/>
        </a:prstGeom>
      </xdr:spPr>
    </xdr:pic>
    <xdr:clientData/>
  </xdr:twoCellAnchor>
  <xdr:twoCellAnchor editAs="oneCell">
    <xdr:from>
      <xdr:col>13</xdr:col>
      <xdr:colOff>171450</xdr:colOff>
      <xdr:row>32</xdr:row>
      <xdr:rowOff>0</xdr:rowOff>
    </xdr:from>
    <xdr:to>
      <xdr:col>14</xdr:col>
      <xdr:colOff>1374263</xdr:colOff>
      <xdr:row>44</xdr:row>
      <xdr:rowOff>19050</xdr:rowOff>
    </xdr:to>
    <xdr:pic>
      <xdr:nvPicPr>
        <xdr:cNvPr id="19" name="Imagem 14">
          <a:extLst>
            <a:ext uri="{FF2B5EF4-FFF2-40B4-BE49-F238E27FC236}">
              <a16:creationId xmlns:a16="http://schemas.microsoft.com/office/drawing/2014/main" id="{45802563-80EB-21D6-3863-DD4005395D81}"/>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10229850" y="14611350"/>
          <a:ext cx="2736338" cy="2762250"/>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xdr:twoCellAnchor editAs="oneCell">
    <xdr:from>
      <xdr:col>2</xdr:col>
      <xdr:colOff>168992</xdr:colOff>
      <xdr:row>1</xdr:row>
      <xdr:rowOff>76814</xdr:rowOff>
    </xdr:from>
    <xdr:to>
      <xdr:col>2</xdr:col>
      <xdr:colOff>1115684</xdr:colOff>
      <xdr:row>3</xdr:row>
      <xdr:rowOff>264968</xdr:rowOff>
    </xdr:to>
    <xdr:pic>
      <xdr:nvPicPr>
        <xdr:cNvPr id="2" name="Imagem 1">
          <a:extLst>
            <a:ext uri="{FF2B5EF4-FFF2-40B4-BE49-F238E27FC236}">
              <a16:creationId xmlns:a16="http://schemas.microsoft.com/office/drawing/2014/main" id="{144694EE-686A-4563-99C2-FB6B5F01FD37}"/>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2" y="219689"/>
          <a:ext cx="946692" cy="988254"/>
        </a:xfrm>
        <a:prstGeom prst="rect">
          <a:avLst/>
        </a:prstGeom>
      </xdr:spPr>
    </xdr:pic>
    <xdr:clientData/>
  </xdr:twoCellAnchor>
  <xdr:oneCellAnchor>
    <xdr:from>
      <xdr:col>17</xdr:col>
      <xdr:colOff>1223949</xdr:colOff>
      <xdr:row>0</xdr:row>
      <xdr:rowOff>0</xdr:rowOff>
    </xdr:from>
    <xdr:ext cx="646896" cy="677573"/>
    <xdr:pic>
      <xdr:nvPicPr>
        <xdr:cNvPr id="3" name="Gráfico 2" descr="Início com preenchimento sólido">
          <a:hlinkClick xmlns:r="http://schemas.openxmlformats.org/officeDocument/2006/relationships" r:id="rId2"/>
          <a:extLst>
            <a:ext uri="{FF2B5EF4-FFF2-40B4-BE49-F238E27FC236}">
              <a16:creationId xmlns:a16="http://schemas.microsoft.com/office/drawing/2014/main" id="{5C547AB6-A9CB-4898-94D3-26E59CDEFED4}"/>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199"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4" name="TextBox 18">
          <a:extLst>
            <a:ext uri="{FF2B5EF4-FFF2-40B4-BE49-F238E27FC236}">
              <a16:creationId xmlns:a16="http://schemas.microsoft.com/office/drawing/2014/main" id="{2FAF0254-DE59-4A8A-B6D2-E6C7E7D845C1}"/>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5" name="TextBox 19">
          <a:extLst>
            <a:ext uri="{FF2B5EF4-FFF2-40B4-BE49-F238E27FC236}">
              <a16:creationId xmlns:a16="http://schemas.microsoft.com/office/drawing/2014/main" id="{F9C9D72D-C122-453B-A069-907795E0D189}"/>
            </a:ext>
          </a:extLst>
        </xdr:cNvPr>
        <xdr:cNvSpPr txBox="1"/>
      </xdr:nvSpPr>
      <xdr:spPr>
        <a:xfrm>
          <a:off x="17962526"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6" name="TextBox 22">
          <a:extLst>
            <a:ext uri="{FF2B5EF4-FFF2-40B4-BE49-F238E27FC236}">
              <a16:creationId xmlns:a16="http://schemas.microsoft.com/office/drawing/2014/main" id="{194D2641-D383-4E6E-8FC9-3EFFC95F15DA}"/>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1111442</xdr:colOff>
      <xdr:row>1</xdr:row>
      <xdr:rowOff>446563</xdr:rowOff>
    </xdr:to>
    <xdr:sp macro="" textlink="">
      <xdr:nvSpPr>
        <xdr:cNvPr id="7" name="Isosceles Triangle 23">
          <a:hlinkClick xmlns:r="http://schemas.openxmlformats.org/officeDocument/2006/relationships" r:id="rId5"/>
          <a:extLst>
            <a:ext uri="{FF2B5EF4-FFF2-40B4-BE49-F238E27FC236}">
              <a16:creationId xmlns:a16="http://schemas.microsoft.com/office/drawing/2014/main" id="{87207064-DDEB-46EC-BBC1-7F2B5668A921}"/>
            </a:ext>
          </a:extLst>
        </xdr:cNvPr>
        <xdr:cNvSpPr/>
      </xdr:nvSpPr>
      <xdr:spPr>
        <a:xfrm rot="5400000">
          <a:off x="18307884"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8" name="Isosceles Triangle 25">
          <a:hlinkClick xmlns:r="http://schemas.openxmlformats.org/officeDocument/2006/relationships" r:id="rId6"/>
          <a:extLst>
            <a:ext uri="{FF2B5EF4-FFF2-40B4-BE49-F238E27FC236}">
              <a16:creationId xmlns:a16="http://schemas.microsoft.com/office/drawing/2014/main" id="{991DA95C-6B23-40CF-8B98-D4A9C93D65C5}"/>
            </a:ext>
          </a:extLst>
        </xdr:cNvPr>
        <xdr:cNvSpPr/>
      </xdr:nvSpPr>
      <xdr:spPr>
        <a:xfrm rot="16200000">
          <a:off x="16647194"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0</xdr:colOff>
      <xdr:row>1</xdr:row>
      <xdr:rowOff>0</xdr:rowOff>
    </xdr:from>
    <xdr:to>
      <xdr:col>11</xdr:col>
      <xdr:colOff>369938</xdr:colOff>
      <xdr:row>1</xdr:row>
      <xdr:rowOff>293124</xdr:rowOff>
    </xdr:to>
    <xdr:sp macro="" textlink="">
      <xdr:nvSpPr>
        <xdr:cNvPr id="9" name="Retângulo 8">
          <a:hlinkClick xmlns:r="http://schemas.openxmlformats.org/officeDocument/2006/relationships" r:id="rId7"/>
          <a:extLst>
            <a:ext uri="{FF2B5EF4-FFF2-40B4-BE49-F238E27FC236}">
              <a16:creationId xmlns:a16="http://schemas.microsoft.com/office/drawing/2014/main" id="{87A27251-9BE2-43C4-81B5-10A0571F1C31}"/>
            </a:ext>
          </a:extLst>
        </xdr:cNvPr>
        <xdr:cNvSpPr/>
      </xdr:nvSpPr>
      <xdr:spPr>
        <a:xfrm>
          <a:off x="5362575" y="142875"/>
          <a:ext cx="1903463" cy="293124"/>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171450</xdr:colOff>
      <xdr:row>1</xdr:row>
      <xdr:rowOff>381000</xdr:rowOff>
    </xdr:from>
    <xdr:to>
      <xdr:col>10</xdr:col>
      <xdr:colOff>1371600</xdr:colOff>
      <xdr:row>4</xdr:row>
      <xdr:rowOff>133350</xdr:rowOff>
    </xdr:to>
    <xdr:grpSp>
      <xdr:nvGrpSpPr>
        <xdr:cNvPr id="10" name="Agrupar 9">
          <a:hlinkClick xmlns:r="http://schemas.openxmlformats.org/officeDocument/2006/relationships" r:id="rId8"/>
          <a:extLst>
            <a:ext uri="{FF2B5EF4-FFF2-40B4-BE49-F238E27FC236}">
              <a16:creationId xmlns:a16="http://schemas.microsoft.com/office/drawing/2014/main" id="{2827087B-E85F-42BD-AFAB-D012EEA2D057}"/>
            </a:ext>
          </a:extLst>
        </xdr:cNvPr>
        <xdr:cNvGrpSpPr/>
      </xdr:nvGrpSpPr>
      <xdr:grpSpPr>
        <a:xfrm>
          <a:off x="5791200" y="518583"/>
          <a:ext cx="1200150" cy="990600"/>
          <a:chOff x="5155045" y="476250"/>
          <a:chExt cx="909205" cy="829829"/>
        </a:xfrm>
      </xdr:grpSpPr>
      <xdr:sp macro="" textlink="">
        <xdr:nvSpPr>
          <xdr:cNvPr id="11" name="Elipse 10">
            <a:extLst>
              <a:ext uri="{FF2B5EF4-FFF2-40B4-BE49-F238E27FC236}">
                <a16:creationId xmlns:a16="http://schemas.microsoft.com/office/drawing/2014/main" id="{974B9EAA-8F6E-C173-3C43-645D312BDBA7}"/>
              </a:ext>
            </a:extLst>
          </xdr:cNvPr>
          <xdr:cNvSpPr/>
        </xdr:nvSpPr>
        <xdr:spPr>
          <a:xfrm>
            <a:off x="5155045" y="476250"/>
            <a:ext cx="909205" cy="829829"/>
          </a:xfrm>
          <a:prstGeom prst="ellipse">
            <a:avLst/>
          </a:prstGeom>
          <a:solidFill>
            <a:schemeClr val="bg1"/>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2" name="Imagem 11">
            <a:extLst>
              <a:ext uri="{FF2B5EF4-FFF2-40B4-BE49-F238E27FC236}">
                <a16:creationId xmlns:a16="http://schemas.microsoft.com/office/drawing/2014/main" id="{9803BB71-3A5F-42EE-4E70-EFDBAC28D737}"/>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5207001" y="476250"/>
            <a:ext cx="779328" cy="777875"/>
          </a:xfrm>
          <a:prstGeom prst="rect">
            <a:avLst/>
          </a:prstGeom>
        </xdr:spPr>
      </xdr:pic>
    </xdr:grpSp>
    <xdr:clientData/>
  </xdr:twoCellAnchor>
  <xdr:twoCellAnchor editAs="oneCell">
    <xdr:from>
      <xdr:col>10</xdr:col>
      <xdr:colOff>0</xdr:colOff>
      <xdr:row>26</xdr:row>
      <xdr:rowOff>0</xdr:rowOff>
    </xdr:from>
    <xdr:to>
      <xdr:col>11</xdr:col>
      <xdr:colOff>847725</xdr:colOff>
      <xdr:row>34</xdr:row>
      <xdr:rowOff>115411</xdr:rowOff>
    </xdr:to>
    <xdr:pic>
      <xdr:nvPicPr>
        <xdr:cNvPr id="14" name="Imagem 12">
          <a:extLst>
            <a:ext uri="{FF2B5EF4-FFF2-40B4-BE49-F238E27FC236}">
              <a16:creationId xmlns:a16="http://schemas.microsoft.com/office/drawing/2014/main" id="{302FD25D-B9DB-634D-1AEE-C4EB6948B524}"/>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429250" y="13239750"/>
          <a:ext cx="2381250" cy="1944211"/>
        </a:xfrm>
        <a:prstGeom prst="rect">
          <a:avLst/>
        </a:prstGeom>
      </xdr:spPr>
    </xdr:pic>
    <xdr:clientData/>
  </xdr:twoCellAnchor>
  <xdr:twoCellAnchor editAs="oneCell">
    <xdr:from>
      <xdr:col>9</xdr:col>
      <xdr:colOff>19050</xdr:colOff>
      <xdr:row>32</xdr:row>
      <xdr:rowOff>95251</xdr:rowOff>
    </xdr:from>
    <xdr:to>
      <xdr:col>12</xdr:col>
      <xdr:colOff>105522</xdr:colOff>
      <xdr:row>40</xdr:row>
      <xdr:rowOff>95251</xdr:rowOff>
    </xdr:to>
    <xdr:pic>
      <xdr:nvPicPr>
        <xdr:cNvPr id="19" name="Imagem 13">
          <a:extLst>
            <a:ext uri="{FF2B5EF4-FFF2-40B4-BE49-F238E27FC236}">
              <a16:creationId xmlns:a16="http://schemas.microsoft.com/office/drawing/2014/main" id="{396D059E-ABAC-5DA1-14A1-A0B85A864F4E}"/>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5295900" y="14706601"/>
          <a:ext cx="3296397" cy="1828800"/>
        </a:xfrm>
        <a:prstGeom prst="rect">
          <a:avLst/>
        </a:prstGeom>
      </xdr:spPr>
    </xdr:pic>
    <xdr:clientData/>
  </xdr:twoCellAnchor>
  <xdr:twoCellAnchor editAs="oneCell">
    <xdr:from>
      <xdr:col>10</xdr:col>
      <xdr:colOff>133351</xdr:colOff>
      <xdr:row>38</xdr:row>
      <xdr:rowOff>133351</xdr:rowOff>
    </xdr:from>
    <xdr:to>
      <xdr:col>12</xdr:col>
      <xdr:colOff>1352551</xdr:colOff>
      <xdr:row>46</xdr:row>
      <xdr:rowOff>24035</xdr:rowOff>
    </xdr:to>
    <xdr:pic>
      <xdr:nvPicPr>
        <xdr:cNvPr id="22" name="Imagem 14">
          <a:extLst>
            <a:ext uri="{FF2B5EF4-FFF2-40B4-BE49-F238E27FC236}">
              <a16:creationId xmlns:a16="http://schemas.microsoft.com/office/drawing/2014/main" id="{64378465-F0F7-B672-BCC6-CD77C1E4D929}"/>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5562601" y="16116301"/>
          <a:ext cx="4286250" cy="1719484"/>
        </a:xfrm>
        <a:prstGeom prst="rect">
          <a:avLst/>
        </a:prstGeom>
      </xdr:spPr>
    </xdr:pic>
    <xdr:clientData/>
  </xdr:twoCellAnchor>
  <xdr:twoCellAnchor editAs="oneCell">
    <xdr:from>
      <xdr:col>10</xdr:col>
      <xdr:colOff>76201</xdr:colOff>
      <xdr:row>40</xdr:row>
      <xdr:rowOff>190500</xdr:rowOff>
    </xdr:from>
    <xdr:to>
      <xdr:col>12</xdr:col>
      <xdr:colOff>895351</xdr:colOff>
      <xdr:row>47</xdr:row>
      <xdr:rowOff>35284</xdr:rowOff>
    </xdr:to>
    <xdr:pic>
      <xdr:nvPicPr>
        <xdr:cNvPr id="25" name="Imagem 15">
          <a:extLst>
            <a:ext uri="{FF2B5EF4-FFF2-40B4-BE49-F238E27FC236}">
              <a16:creationId xmlns:a16="http://schemas.microsoft.com/office/drawing/2014/main" id="{B67D0C6D-A7B2-6777-1189-EC867469CD20}"/>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5505451" y="16630650"/>
          <a:ext cx="3886200" cy="1444984"/>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xdr:twoCellAnchor editAs="oneCell">
    <xdr:from>
      <xdr:col>2</xdr:col>
      <xdr:colOff>168992</xdr:colOff>
      <xdr:row>1</xdr:row>
      <xdr:rowOff>76814</xdr:rowOff>
    </xdr:from>
    <xdr:to>
      <xdr:col>2</xdr:col>
      <xdr:colOff>1115684</xdr:colOff>
      <xdr:row>3</xdr:row>
      <xdr:rowOff>264968</xdr:rowOff>
    </xdr:to>
    <xdr:pic>
      <xdr:nvPicPr>
        <xdr:cNvPr id="2" name="Imagem 1">
          <a:extLst>
            <a:ext uri="{FF2B5EF4-FFF2-40B4-BE49-F238E27FC236}">
              <a16:creationId xmlns:a16="http://schemas.microsoft.com/office/drawing/2014/main" id="{59BAC24B-0CC9-498B-A2EC-0CAE341807A2}"/>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2" y="219689"/>
          <a:ext cx="946692" cy="988254"/>
        </a:xfrm>
        <a:prstGeom prst="rect">
          <a:avLst/>
        </a:prstGeom>
      </xdr:spPr>
    </xdr:pic>
    <xdr:clientData/>
  </xdr:twoCellAnchor>
  <xdr:oneCellAnchor>
    <xdr:from>
      <xdr:col>17</xdr:col>
      <xdr:colOff>1223949</xdr:colOff>
      <xdr:row>0</xdr:row>
      <xdr:rowOff>0</xdr:rowOff>
    </xdr:from>
    <xdr:ext cx="646896" cy="677573"/>
    <xdr:pic>
      <xdr:nvPicPr>
        <xdr:cNvPr id="3" name="Gráfico 2" descr="Início com preenchimento sólido">
          <a:hlinkClick xmlns:r="http://schemas.openxmlformats.org/officeDocument/2006/relationships" r:id="rId2"/>
          <a:extLst>
            <a:ext uri="{FF2B5EF4-FFF2-40B4-BE49-F238E27FC236}">
              <a16:creationId xmlns:a16="http://schemas.microsoft.com/office/drawing/2014/main" id="{17810B5A-5A71-477B-86A2-59AEEEB9960B}"/>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199"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4" name="TextBox 18">
          <a:extLst>
            <a:ext uri="{FF2B5EF4-FFF2-40B4-BE49-F238E27FC236}">
              <a16:creationId xmlns:a16="http://schemas.microsoft.com/office/drawing/2014/main" id="{E93DC3D8-774C-4648-9C13-0D391C8D7A3A}"/>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5" name="TextBox 19">
          <a:extLst>
            <a:ext uri="{FF2B5EF4-FFF2-40B4-BE49-F238E27FC236}">
              <a16:creationId xmlns:a16="http://schemas.microsoft.com/office/drawing/2014/main" id="{B7358436-D5DB-4CE3-B8F8-ACD18BAFE0E2}"/>
            </a:ext>
          </a:extLst>
        </xdr:cNvPr>
        <xdr:cNvSpPr txBox="1"/>
      </xdr:nvSpPr>
      <xdr:spPr>
        <a:xfrm>
          <a:off x="17962526"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6" name="TextBox 22">
          <a:extLst>
            <a:ext uri="{FF2B5EF4-FFF2-40B4-BE49-F238E27FC236}">
              <a16:creationId xmlns:a16="http://schemas.microsoft.com/office/drawing/2014/main" id="{A0E0AF65-8210-41FC-81DC-79043475D554}"/>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1111442</xdr:colOff>
      <xdr:row>1</xdr:row>
      <xdr:rowOff>446563</xdr:rowOff>
    </xdr:to>
    <xdr:sp macro="" textlink="">
      <xdr:nvSpPr>
        <xdr:cNvPr id="7" name="Isosceles Triangle 23">
          <a:extLst>
            <a:ext uri="{FF2B5EF4-FFF2-40B4-BE49-F238E27FC236}">
              <a16:creationId xmlns:a16="http://schemas.microsoft.com/office/drawing/2014/main" id="{715EE4DB-CF0D-4C53-A597-B343EE9945D7}"/>
            </a:ext>
          </a:extLst>
        </xdr:cNvPr>
        <xdr:cNvSpPr/>
      </xdr:nvSpPr>
      <xdr:spPr>
        <a:xfrm rot="5400000">
          <a:off x="18307884"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8" name="Isosceles Triangle 25">
          <a:extLst>
            <a:ext uri="{FF2B5EF4-FFF2-40B4-BE49-F238E27FC236}">
              <a16:creationId xmlns:a16="http://schemas.microsoft.com/office/drawing/2014/main" id="{3D957328-E101-4190-BDD3-C3B695F68122}"/>
            </a:ext>
          </a:extLst>
        </xdr:cNvPr>
        <xdr:cNvSpPr/>
      </xdr:nvSpPr>
      <xdr:spPr>
        <a:xfrm rot="16200000">
          <a:off x="16647194"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0</xdr:colOff>
      <xdr:row>1</xdr:row>
      <xdr:rowOff>0</xdr:rowOff>
    </xdr:from>
    <xdr:to>
      <xdr:col>11</xdr:col>
      <xdr:colOff>369938</xdr:colOff>
      <xdr:row>1</xdr:row>
      <xdr:rowOff>293124</xdr:rowOff>
    </xdr:to>
    <xdr:sp macro="" textlink="">
      <xdr:nvSpPr>
        <xdr:cNvPr id="9" name="Retângulo 8">
          <a:hlinkClick xmlns:r="http://schemas.openxmlformats.org/officeDocument/2006/relationships" r:id="rId5"/>
          <a:extLst>
            <a:ext uri="{FF2B5EF4-FFF2-40B4-BE49-F238E27FC236}">
              <a16:creationId xmlns:a16="http://schemas.microsoft.com/office/drawing/2014/main" id="{E641AF91-4AE8-4A05-8016-9BB4B920F206}"/>
            </a:ext>
          </a:extLst>
        </xdr:cNvPr>
        <xdr:cNvSpPr/>
      </xdr:nvSpPr>
      <xdr:spPr>
        <a:xfrm>
          <a:off x="5362575" y="142875"/>
          <a:ext cx="1903463" cy="293124"/>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171450</xdr:colOff>
      <xdr:row>1</xdr:row>
      <xdr:rowOff>381000</xdr:rowOff>
    </xdr:from>
    <xdr:to>
      <xdr:col>10</xdr:col>
      <xdr:colOff>1371600</xdr:colOff>
      <xdr:row>4</xdr:row>
      <xdr:rowOff>133350</xdr:rowOff>
    </xdr:to>
    <xdr:grpSp>
      <xdr:nvGrpSpPr>
        <xdr:cNvPr id="10" name="Agrupar 9">
          <a:hlinkClick xmlns:r="http://schemas.openxmlformats.org/officeDocument/2006/relationships" r:id="rId6"/>
          <a:extLst>
            <a:ext uri="{FF2B5EF4-FFF2-40B4-BE49-F238E27FC236}">
              <a16:creationId xmlns:a16="http://schemas.microsoft.com/office/drawing/2014/main" id="{B856151A-C2B1-45BE-AA5C-236EFAE17B26}"/>
            </a:ext>
          </a:extLst>
        </xdr:cNvPr>
        <xdr:cNvGrpSpPr/>
      </xdr:nvGrpSpPr>
      <xdr:grpSpPr>
        <a:xfrm>
          <a:off x="5804807" y="517071"/>
          <a:ext cx="1200150" cy="995136"/>
          <a:chOff x="5155045" y="476250"/>
          <a:chExt cx="909205" cy="829829"/>
        </a:xfrm>
      </xdr:grpSpPr>
      <xdr:sp macro="" textlink="">
        <xdr:nvSpPr>
          <xdr:cNvPr id="11" name="Elipse 10">
            <a:extLst>
              <a:ext uri="{FF2B5EF4-FFF2-40B4-BE49-F238E27FC236}">
                <a16:creationId xmlns:a16="http://schemas.microsoft.com/office/drawing/2014/main" id="{C8273531-A3F4-CEC4-597F-44B0EB6F8109}"/>
              </a:ext>
            </a:extLst>
          </xdr:cNvPr>
          <xdr:cNvSpPr/>
        </xdr:nvSpPr>
        <xdr:spPr>
          <a:xfrm>
            <a:off x="5155045" y="476250"/>
            <a:ext cx="909205" cy="829829"/>
          </a:xfrm>
          <a:prstGeom prst="ellipse">
            <a:avLst/>
          </a:prstGeom>
          <a:solidFill>
            <a:schemeClr val="bg1"/>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2" name="Imagem 11">
            <a:extLst>
              <a:ext uri="{FF2B5EF4-FFF2-40B4-BE49-F238E27FC236}">
                <a16:creationId xmlns:a16="http://schemas.microsoft.com/office/drawing/2014/main" id="{0E15C72B-ABE8-269C-C61E-AACC2D677CF6}"/>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5207001" y="476250"/>
            <a:ext cx="779328" cy="777875"/>
          </a:xfrm>
          <a:prstGeom prst="rect">
            <a:avLst/>
          </a:prstGeom>
        </xdr:spPr>
      </xdr:pic>
    </xdr:grpSp>
    <xdr:clientData/>
  </xdr:twoCellAnchor>
  <xdr:twoCellAnchor editAs="oneCell">
    <xdr:from>
      <xdr:col>10</xdr:col>
      <xdr:colOff>0</xdr:colOff>
      <xdr:row>27</xdr:row>
      <xdr:rowOff>0</xdr:rowOff>
    </xdr:from>
    <xdr:to>
      <xdr:col>12</xdr:col>
      <xdr:colOff>1274912</xdr:colOff>
      <xdr:row>36</xdr:row>
      <xdr:rowOff>209550</xdr:rowOff>
    </xdr:to>
    <xdr:pic>
      <xdr:nvPicPr>
        <xdr:cNvPr id="14" name="Imagem 12">
          <a:extLst>
            <a:ext uri="{FF2B5EF4-FFF2-40B4-BE49-F238E27FC236}">
              <a16:creationId xmlns:a16="http://schemas.microsoft.com/office/drawing/2014/main" id="{2B121DB0-3185-5555-3743-FB2E2B9CC50B}"/>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5429250" y="13468350"/>
          <a:ext cx="4341962" cy="2266950"/>
        </a:xfrm>
        <a:prstGeom prst="rect">
          <a:avLst/>
        </a:prstGeom>
      </xdr:spPr>
    </xdr:pic>
    <xdr:clientData/>
  </xdr:twoCellAnchor>
  <xdr:twoCellAnchor editAs="oneCell">
    <xdr:from>
      <xdr:col>10</xdr:col>
      <xdr:colOff>0</xdr:colOff>
      <xdr:row>36</xdr:row>
      <xdr:rowOff>76200</xdr:rowOff>
    </xdr:from>
    <xdr:to>
      <xdr:col>10</xdr:col>
      <xdr:colOff>1454263</xdr:colOff>
      <xdr:row>44</xdr:row>
      <xdr:rowOff>152400</xdr:rowOff>
    </xdr:to>
    <xdr:pic>
      <xdr:nvPicPr>
        <xdr:cNvPr id="18" name="Imagem 14">
          <a:extLst>
            <a:ext uri="{FF2B5EF4-FFF2-40B4-BE49-F238E27FC236}">
              <a16:creationId xmlns:a16="http://schemas.microsoft.com/office/drawing/2014/main" id="{D3A812D6-0AED-1B21-E136-D2E147E354BB}"/>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5429250" y="15601950"/>
          <a:ext cx="1454263" cy="1905000"/>
        </a:xfrm>
        <a:prstGeom prst="rect">
          <a:avLst/>
        </a:prstGeom>
      </xdr:spPr>
    </xdr:pic>
    <xdr:clientData/>
  </xdr:twoCellAnchor>
  <xdr:twoCellAnchor editAs="oneCell">
    <xdr:from>
      <xdr:col>13</xdr:col>
      <xdr:colOff>114301</xdr:colOff>
      <xdr:row>27</xdr:row>
      <xdr:rowOff>76201</xdr:rowOff>
    </xdr:from>
    <xdr:to>
      <xdr:col>14</xdr:col>
      <xdr:colOff>251586</xdr:colOff>
      <xdr:row>35</xdr:row>
      <xdr:rowOff>95251</xdr:rowOff>
    </xdr:to>
    <xdr:pic>
      <xdr:nvPicPr>
        <xdr:cNvPr id="24" name="Imagem 15">
          <a:extLst>
            <a:ext uri="{FF2B5EF4-FFF2-40B4-BE49-F238E27FC236}">
              <a16:creationId xmlns:a16="http://schemas.microsoft.com/office/drawing/2014/main" id="{12602719-0439-E1F7-9481-C27587975C34}"/>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10172701" y="13544551"/>
          <a:ext cx="1670810" cy="1847850"/>
        </a:xfrm>
        <a:prstGeom prst="rect">
          <a:avLst/>
        </a:prstGeom>
      </xdr:spPr>
    </xdr:pic>
    <xdr:clientData/>
  </xdr:twoCellAnchor>
  <xdr:twoCellAnchor editAs="oneCell">
    <xdr:from>
      <xdr:col>16</xdr:col>
      <xdr:colOff>0</xdr:colOff>
      <xdr:row>27</xdr:row>
      <xdr:rowOff>1</xdr:rowOff>
    </xdr:from>
    <xdr:to>
      <xdr:col>17</xdr:col>
      <xdr:colOff>1368162</xdr:colOff>
      <xdr:row>33</xdr:row>
      <xdr:rowOff>171451</xdr:rowOff>
    </xdr:to>
    <xdr:pic>
      <xdr:nvPicPr>
        <xdr:cNvPr id="23" name="Imagem 16">
          <a:extLst>
            <a:ext uri="{FF2B5EF4-FFF2-40B4-BE49-F238E27FC236}">
              <a16:creationId xmlns:a16="http://schemas.microsoft.com/office/drawing/2014/main" id="{CE1EC320-893C-6D33-4785-3DC2ABFCEA81}"/>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14687550" y="13468351"/>
          <a:ext cx="2901687" cy="1543050"/>
        </a:xfrm>
        <a:prstGeom prst="rect">
          <a:avLst/>
        </a:prstGeom>
      </xdr:spPr>
    </xdr:pic>
    <xdr:clientData/>
  </xdr:twoCellAnchor>
  <xdr:twoCellAnchor editAs="oneCell">
    <xdr:from>
      <xdr:col>16</xdr:col>
      <xdr:colOff>57150</xdr:colOff>
      <xdr:row>32</xdr:row>
      <xdr:rowOff>19050</xdr:rowOff>
    </xdr:from>
    <xdr:to>
      <xdr:col>17</xdr:col>
      <xdr:colOff>1241036</xdr:colOff>
      <xdr:row>39</xdr:row>
      <xdr:rowOff>133350</xdr:rowOff>
    </xdr:to>
    <xdr:pic>
      <xdr:nvPicPr>
        <xdr:cNvPr id="28" name="Imagem 17">
          <a:extLst>
            <a:ext uri="{FF2B5EF4-FFF2-40B4-BE49-F238E27FC236}">
              <a16:creationId xmlns:a16="http://schemas.microsoft.com/office/drawing/2014/main" id="{C93AB0B4-4D01-F502-CA77-9A2E00CCBA98}"/>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14744700" y="14630400"/>
          <a:ext cx="2717411" cy="1714500"/>
        </a:xfrm>
        <a:prstGeom prst="rect">
          <a:avLst/>
        </a:prstGeom>
      </xdr:spPr>
    </xdr:pic>
    <xdr:clientData/>
  </xdr:twoCellAnchor>
  <xdr:twoCellAnchor editAs="oneCell">
    <xdr:from>
      <xdr:col>19</xdr:col>
      <xdr:colOff>38100</xdr:colOff>
      <xdr:row>26</xdr:row>
      <xdr:rowOff>114301</xdr:rowOff>
    </xdr:from>
    <xdr:to>
      <xdr:col>21</xdr:col>
      <xdr:colOff>303159</xdr:colOff>
      <xdr:row>34</xdr:row>
      <xdr:rowOff>171451</xdr:rowOff>
    </xdr:to>
    <xdr:pic>
      <xdr:nvPicPr>
        <xdr:cNvPr id="32" name="Imagem 18">
          <a:extLst>
            <a:ext uri="{FF2B5EF4-FFF2-40B4-BE49-F238E27FC236}">
              <a16:creationId xmlns:a16="http://schemas.microsoft.com/office/drawing/2014/main" id="{C9AE2F14-1A2A-9177-A958-5E166D0DCBC1}"/>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19354800" y="13354051"/>
          <a:ext cx="3332109" cy="1885950"/>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xdr:twoCellAnchor editAs="oneCell">
    <xdr:from>
      <xdr:col>2</xdr:col>
      <xdr:colOff>168992</xdr:colOff>
      <xdr:row>1</xdr:row>
      <xdr:rowOff>76814</xdr:rowOff>
    </xdr:from>
    <xdr:to>
      <xdr:col>2</xdr:col>
      <xdr:colOff>1115684</xdr:colOff>
      <xdr:row>3</xdr:row>
      <xdr:rowOff>264968</xdr:rowOff>
    </xdr:to>
    <xdr:pic>
      <xdr:nvPicPr>
        <xdr:cNvPr id="2" name="Imagem 1">
          <a:extLst>
            <a:ext uri="{FF2B5EF4-FFF2-40B4-BE49-F238E27FC236}">
              <a16:creationId xmlns:a16="http://schemas.microsoft.com/office/drawing/2014/main" id="{34C9F0B9-FFB3-4A08-80A6-C0D82FDF9709}"/>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2" y="219689"/>
          <a:ext cx="946692" cy="988254"/>
        </a:xfrm>
        <a:prstGeom prst="rect">
          <a:avLst/>
        </a:prstGeom>
      </xdr:spPr>
    </xdr:pic>
    <xdr:clientData/>
  </xdr:twoCellAnchor>
  <xdr:oneCellAnchor>
    <xdr:from>
      <xdr:col>17</xdr:col>
      <xdr:colOff>1223949</xdr:colOff>
      <xdr:row>0</xdr:row>
      <xdr:rowOff>0</xdr:rowOff>
    </xdr:from>
    <xdr:ext cx="646896" cy="677573"/>
    <xdr:pic>
      <xdr:nvPicPr>
        <xdr:cNvPr id="3" name="Gráfico 2" descr="Início com preenchimento sólido">
          <a:hlinkClick xmlns:r="http://schemas.openxmlformats.org/officeDocument/2006/relationships" r:id="rId2"/>
          <a:extLst>
            <a:ext uri="{FF2B5EF4-FFF2-40B4-BE49-F238E27FC236}">
              <a16:creationId xmlns:a16="http://schemas.microsoft.com/office/drawing/2014/main" id="{9813CF60-BE21-4EFA-9045-2E94CCEC8B6E}"/>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199"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4" name="TextBox 18">
          <a:extLst>
            <a:ext uri="{FF2B5EF4-FFF2-40B4-BE49-F238E27FC236}">
              <a16:creationId xmlns:a16="http://schemas.microsoft.com/office/drawing/2014/main" id="{565A7399-1D38-4E65-A67C-35BE571E3E2D}"/>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5" name="TextBox 19">
          <a:extLst>
            <a:ext uri="{FF2B5EF4-FFF2-40B4-BE49-F238E27FC236}">
              <a16:creationId xmlns:a16="http://schemas.microsoft.com/office/drawing/2014/main" id="{C6DB92C8-B604-4F8B-B174-DEAE2034E7C5}"/>
            </a:ext>
          </a:extLst>
        </xdr:cNvPr>
        <xdr:cNvSpPr txBox="1"/>
      </xdr:nvSpPr>
      <xdr:spPr>
        <a:xfrm>
          <a:off x="17962526"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6" name="TextBox 22">
          <a:extLst>
            <a:ext uri="{FF2B5EF4-FFF2-40B4-BE49-F238E27FC236}">
              <a16:creationId xmlns:a16="http://schemas.microsoft.com/office/drawing/2014/main" id="{02B29D1B-003D-45AB-A502-C3B212135505}"/>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1111442</xdr:colOff>
      <xdr:row>1</xdr:row>
      <xdr:rowOff>446563</xdr:rowOff>
    </xdr:to>
    <xdr:sp macro="" textlink="">
      <xdr:nvSpPr>
        <xdr:cNvPr id="7" name="Isosceles Triangle 23">
          <a:hlinkClick xmlns:r="http://schemas.openxmlformats.org/officeDocument/2006/relationships" r:id="rId5"/>
          <a:extLst>
            <a:ext uri="{FF2B5EF4-FFF2-40B4-BE49-F238E27FC236}">
              <a16:creationId xmlns:a16="http://schemas.microsoft.com/office/drawing/2014/main" id="{1D7EA754-C706-431E-86A0-A17CEA631146}"/>
            </a:ext>
          </a:extLst>
        </xdr:cNvPr>
        <xdr:cNvSpPr/>
      </xdr:nvSpPr>
      <xdr:spPr>
        <a:xfrm rot="5400000">
          <a:off x="18307884"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8" name="Isosceles Triangle 25">
          <a:hlinkClick xmlns:r="http://schemas.openxmlformats.org/officeDocument/2006/relationships" r:id="rId6"/>
          <a:extLst>
            <a:ext uri="{FF2B5EF4-FFF2-40B4-BE49-F238E27FC236}">
              <a16:creationId xmlns:a16="http://schemas.microsoft.com/office/drawing/2014/main" id="{91671EDB-F647-4C58-8A21-03595803540A}"/>
            </a:ext>
          </a:extLst>
        </xdr:cNvPr>
        <xdr:cNvSpPr/>
      </xdr:nvSpPr>
      <xdr:spPr>
        <a:xfrm rot="16200000">
          <a:off x="16647194"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0</xdr:colOff>
      <xdr:row>1</xdr:row>
      <xdr:rowOff>0</xdr:rowOff>
    </xdr:from>
    <xdr:to>
      <xdr:col>11</xdr:col>
      <xdr:colOff>369938</xdr:colOff>
      <xdr:row>1</xdr:row>
      <xdr:rowOff>293124</xdr:rowOff>
    </xdr:to>
    <xdr:sp macro="" textlink="">
      <xdr:nvSpPr>
        <xdr:cNvPr id="9" name="Retângulo 8">
          <a:hlinkClick xmlns:r="http://schemas.openxmlformats.org/officeDocument/2006/relationships" r:id="rId7"/>
          <a:extLst>
            <a:ext uri="{FF2B5EF4-FFF2-40B4-BE49-F238E27FC236}">
              <a16:creationId xmlns:a16="http://schemas.microsoft.com/office/drawing/2014/main" id="{937F99BC-BA38-46C7-B96D-048AE7F44662}"/>
            </a:ext>
          </a:extLst>
        </xdr:cNvPr>
        <xdr:cNvSpPr/>
      </xdr:nvSpPr>
      <xdr:spPr>
        <a:xfrm>
          <a:off x="5362575" y="142875"/>
          <a:ext cx="1903463" cy="293124"/>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171450</xdr:colOff>
      <xdr:row>1</xdr:row>
      <xdr:rowOff>381000</xdr:rowOff>
    </xdr:from>
    <xdr:to>
      <xdr:col>10</xdr:col>
      <xdr:colOff>1371600</xdr:colOff>
      <xdr:row>4</xdr:row>
      <xdr:rowOff>133350</xdr:rowOff>
    </xdr:to>
    <xdr:grpSp>
      <xdr:nvGrpSpPr>
        <xdr:cNvPr id="10" name="Agrupar 9">
          <a:hlinkClick xmlns:r="http://schemas.openxmlformats.org/officeDocument/2006/relationships" r:id="rId8"/>
          <a:extLst>
            <a:ext uri="{FF2B5EF4-FFF2-40B4-BE49-F238E27FC236}">
              <a16:creationId xmlns:a16="http://schemas.microsoft.com/office/drawing/2014/main" id="{2D8BBD7C-B18A-439E-9221-DD0B9C115829}"/>
            </a:ext>
          </a:extLst>
        </xdr:cNvPr>
        <xdr:cNvGrpSpPr/>
      </xdr:nvGrpSpPr>
      <xdr:grpSpPr>
        <a:xfrm>
          <a:off x="5804807" y="517071"/>
          <a:ext cx="1200150" cy="995136"/>
          <a:chOff x="5155045" y="476250"/>
          <a:chExt cx="909205" cy="829829"/>
        </a:xfrm>
      </xdr:grpSpPr>
      <xdr:sp macro="" textlink="">
        <xdr:nvSpPr>
          <xdr:cNvPr id="11" name="Elipse 10">
            <a:extLst>
              <a:ext uri="{FF2B5EF4-FFF2-40B4-BE49-F238E27FC236}">
                <a16:creationId xmlns:a16="http://schemas.microsoft.com/office/drawing/2014/main" id="{B35F20B0-135B-3B6C-89C5-6B8546AC5F8D}"/>
              </a:ext>
            </a:extLst>
          </xdr:cNvPr>
          <xdr:cNvSpPr/>
        </xdr:nvSpPr>
        <xdr:spPr>
          <a:xfrm>
            <a:off x="5155045" y="476250"/>
            <a:ext cx="909205" cy="829829"/>
          </a:xfrm>
          <a:prstGeom prst="ellipse">
            <a:avLst/>
          </a:prstGeom>
          <a:solidFill>
            <a:schemeClr val="bg1"/>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2" name="Imagem 11">
            <a:extLst>
              <a:ext uri="{FF2B5EF4-FFF2-40B4-BE49-F238E27FC236}">
                <a16:creationId xmlns:a16="http://schemas.microsoft.com/office/drawing/2014/main" id="{6C1D553A-06D1-6F5E-096A-544E3446FA62}"/>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5207001" y="476250"/>
            <a:ext cx="779328" cy="777875"/>
          </a:xfrm>
          <a:prstGeom prst="rect">
            <a:avLst/>
          </a:prstGeom>
        </xdr:spPr>
      </xdr:pic>
    </xdr:grpSp>
    <xdr:clientData/>
  </xdr:twoCellAnchor>
  <xdr:twoCellAnchor editAs="oneCell">
    <xdr:from>
      <xdr:col>15</xdr:col>
      <xdr:colOff>1270000</xdr:colOff>
      <xdr:row>25</xdr:row>
      <xdr:rowOff>2456502</xdr:rowOff>
    </xdr:from>
    <xdr:to>
      <xdr:col>18</xdr:col>
      <xdr:colOff>37188</xdr:colOff>
      <xdr:row>34</xdr:row>
      <xdr:rowOff>63500</xdr:rowOff>
    </xdr:to>
    <xdr:pic>
      <xdr:nvPicPr>
        <xdr:cNvPr id="13" name="Imagem 12">
          <a:extLst>
            <a:ext uri="{FF2B5EF4-FFF2-40B4-BE49-F238E27FC236}">
              <a16:creationId xmlns:a16="http://schemas.microsoft.com/office/drawing/2014/main" id="{A7D46A94-D32C-FBA6-60DB-3949B9D473B4}"/>
            </a:ext>
          </a:extLst>
        </xdr:cNvPr>
        <xdr:cNvPicPr>
          <a:picLocks noChangeAspect="1"/>
        </xdr:cNvPicPr>
      </xdr:nvPicPr>
      <xdr:blipFill>
        <a:blip xmlns:r="http://schemas.openxmlformats.org/officeDocument/2006/relationships" r:embed="rId10"/>
        <a:stretch>
          <a:fillRect/>
        </a:stretch>
      </xdr:blipFill>
      <xdr:spPr>
        <a:xfrm>
          <a:off x="14795500" y="12997502"/>
          <a:ext cx="3529688" cy="2305998"/>
        </a:xfrm>
        <a:prstGeom prst="rect">
          <a:avLst/>
        </a:prstGeom>
      </xdr:spPr>
    </xdr:pic>
    <xdr:clientData/>
  </xdr:twoCellAnchor>
  <xdr:twoCellAnchor editAs="oneCell">
    <xdr:from>
      <xdr:col>16</xdr:col>
      <xdr:colOff>63500</xdr:colOff>
      <xdr:row>35</xdr:row>
      <xdr:rowOff>145143</xdr:rowOff>
    </xdr:from>
    <xdr:to>
      <xdr:col>17</xdr:col>
      <xdr:colOff>752929</xdr:colOff>
      <xdr:row>41</xdr:row>
      <xdr:rowOff>79709</xdr:rowOff>
    </xdr:to>
    <xdr:pic>
      <xdr:nvPicPr>
        <xdr:cNvPr id="14" name="Imagem 13">
          <a:extLst>
            <a:ext uri="{FF2B5EF4-FFF2-40B4-BE49-F238E27FC236}">
              <a16:creationId xmlns:a16="http://schemas.microsoft.com/office/drawing/2014/main" id="{0088AB4A-C5F8-F42A-341E-9868A0A4697B}"/>
            </a:ext>
          </a:extLst>
        </xdr:cNvPr>
        <xdr:cNvPicPr>
          <a:picLocks noChangeAspect="1"/>
        </xdr:cNvPicPr>
      </xdr:nvPicPr>
      <xdr:blipFill>
        <a:blip xmlns:r="http://schemas.openxmlformats.org/officeDocument/2006/relationships" r:embed="rId11"/>
        <a:stretch>
          <a:fillRect/>
        </a:stretch>
      </xdr:blipFill>
      <xdr:spPr>
        <a:xfrm>
          <a:off x="15330714" y="15258143"/>
          <a:ext cx="2295072" cy="1295280"/>
        </a:xfrm>
        <a:prstGeom prst="rect">
          <a:avLst/>
        </a:prstGeom>
      </xdr:spPr>
    </xdr:pic>
    <xdr:clientData/>
  </xdr:twoCellAnchor>
  <xdr:twoCellAnchor editAs="oneCell">
    <xdr:from>
      <xdr:col>16</xdr:col>
      <xdr:colOff>101601</xdr:colOff>
      <xdr:row>42</xdr:row>
      <xdr:rowOff>122614</xdr:rowOff>
    </xdr:from>
    <xdr:to>
      <xdr:col>18</xdr:col>
      <xdr:colOff>127000</xdr:colOff>
      <xdr:row>48</xdr:row>
      <xdr:rowOff>106764</xdr:rowOff>
    </xdr:to>
    <xdr:pic>
      <xdr:nvPicPr>
        <xdr:cNvPr id="16" name="Imagem 15">
          <a:extLst>
            <a:ext uri="{FF2B5EF4-FFF2-40B4-BE49-F238E27FC236}">
              <a16:creationId xmlns:a16="http://schemas.microsoft.com/office/drawing/2014/main" id="{C456B4D0-F2FD-95F7-BDE6-1F896A78A3B8}"/>
            </a:ext>
          </a:extLst>
        </xdr:cNvPr>
        <xdr:cNvPicPr>
          <a:picLocks noChangeAspect="1"/>
        </xdr:cNvPicPr>
      </xdr:nvPicPr>
      <xdr:blipFill>
        <a:blip xmlns:r="http://schemas.openxmlformats.org/officeDocument/2006/relationships" r:embed="rId12"/>
        <a:stretch>
          <a:fillRect/>
        </a:stretch>
      </xdr:blipFill>
      <xdr:spPr>
        <a:xfrm>
          <a:off x="15367001" y="16962814"/>
          <a:ext cx="3225799" cy="1355750"/>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xdr:twoCellAnchor editAs="oneCell">
    <xdr:from>
      <xdr:col>2</xdr:col>
      <xdr:colOff>168992</xdr:colOff>
      <xdr:row>1</xdr:row>
      <xdr:rowOff>76814</xdr:rowOff>
    </xdr:from>
    <xdr:to>
      <xdr:col>2</xdr:col>
      <xdr:colOff>1115684</xdr:colOff>
      <xdr:row>3</xdr:row>
      <xdr:rowOff>264968</xdr:rowOff>
    </xdr:to>
    <xdr:pic>
      <xdr:nvPicPr>
        <xdr:cNvPr id="2" name="Imagem 1">
          <a:extLst>
            <a:ext uri="{FF2B5EF4-FFF2-40B4-BE49-F238E27FC236}">
              <a16:creationId xmlns:a16="http://schemas.microsoft.com/office/drawing/2014/main" id="{CE362DEF-E614-4A34-B014-D834BCD1F57F}"/>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2" y="219689"/>
          <a:ext cx="946692" cy="988254"/>
        </a:xfrm>
        <a:prstGeom prst="rect">
          <a:avLst/>
        </a:prstGeom>
      </xdr:spPr>
    </xdr:pic>
    <xdr:clientData/>
  </xdr:twoCellAnchor>
  <xdr:oneCellAnchor>
    <xdr:from>
      <xdr:col>17</xdr:col>
      <xdr:colOff>1223949</xdr:colOff>
      <xdr:row>0</xdr:row>
      <xdr:rowOff>0</xdr:rowOff>
    </xdr:from>
    <xdr:ext cx="646896" cy="677573"/>
    <xdr:pic>
      <xdr:nvPicPr>
        <xdr:cNvPr id="3" name="Gráfico 2" descr="Início com preenchimento sólido">
          <a:hlinkClick xmlns:r="http://schemas.openxmlformats.org/officeDocument/2006/relationships" r:id="rId2"/>
          <a:extLst>
            <a:ext uri="{FF2B5EF4-FFF2-40B4-BE49-F238E27FC236}">
              <a16:creationId xmlns:a16="http://schemas.microsoft.com/office/drawing/2014/main" id="{99F2A46B-CD01-47CC-B633-E3099D4C54A1}"/>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199"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4" name="TextBox 18">
          <a:extLst>
            <a:ext uri="{FF2B5EF4-FFF2-40B4-BE49-F238E27FC236}">
              <a16:creationId xmlns:a16="http://schemas.microsoft.com/office/drawing/2014/main" id="{515E46E6-F97D-4BFA-B8B4-008A46BA75EE}"/>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5" name="TextBox 19">
          <a:extLst>
            <a:ext uri="{FF2B5EF4-FFF2-40B4-BE49-F238E27FC236}">
              <a16:creationId xmlns:a16="http://schemas.microsoft.com/office/drawing/2014/main" id="{BDCDC620-6B5A-48E5-82F7-4DEC0A8DE64B}"/>
            </a:ext>
          </a:extLst>
        </xdr:cNvPr>
        <xdr:cNvSpPr txBox="1"/>
      </xdr:nvSpPr>
      <xdr:spPr>
        <a:xfrm>
          <a:off x="17962526"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6" name="TextBox 22">
          <a:extLst>
            <a:ext uri="{FF2B5EF4-FFF2-40B4-BE49-F238E27FC236}">
              <a16:creationId xmlns:a16="http://schemas.microsoft.com/office/drawing/2014/main" id="{19182564-1D9D-48EC-A80B-A492C8D6E851}"/>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1111442</xdr:colOff>
      <xdr:row>1</xdr:row>
      <xdr:rowOff>446563</xdr:rowOff>
    </xdr:to>
    <xdr:sp macro="" textlink="">
      <xdr:nvSpPr>
        <xdr:cNvPr id="7" name="Isosceles Triangle 23">
          <a:hlinkClick xmlns:r="http://schemas.openxmlformats.org/officeDocument/2006/relationships" r:id="rId5"/>
          <a:extLst>
            <a:ext uri="{FF2B5EF4-FFF2-40B4-BE49-F238E27FC236}">
              <a16:creationId xmlns:a16="http://schemas.microsoft.com/office/drawing/2014/main" id="{F5D81A5C-F18B-4D18-8813-14E8702D913A}"/>
            </a:ext>
          </a:extLst>
        </xdr:cNvPr>
        <xdr:cNvSpPr/>
      </xdr:nvSpPr>
      <xdr:spPr>
        <a:xfrm rot="5400000">
          <a:off x="18307884"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8" name="Isosceles Triangle 25">
          <a:hlinkClick xmlns:r="http://schemas.openxmlformats.org/officeDocument/2006/relationships" r:id="rId6"/>
          <a:extLst>
            <a:ext uri="{FF2B5EF4-FFF2-40B4-BE49-F238E27FC236}">
              <a16:creationId xmlns:a16="http://schemas.microsoft.com/office/drawing/2014/main" id="{6441B0F0-6401-467E-8688-A636D125DD60}"/>
            </a:ext>
          </a:extLst>
        </xdr:cNvPr>
        <xdr:cNvSpPr/>
      </xdr:nvSpPr>
      <xdr:spPr>
        <a:xfrm rot="16200000">
          <a:off x="16647194"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0</xdr:colOff>
      <xdr:row>1</xdr:row>
      <xdr:rowOff>0</xdr:rowOff>
    </xdr:from>
    <xdr:to>
      <xdr:col>11</xdr:col>
      <xdr:colOff>369938</xdr:colOff>
      <xdr:row>1</xdr:row>
      <xdr:rowOff>293124</xdr:rowOff>
    </xdr:to>
    <xdr:sp macro="" textlink="">
      <xdr:nvSpPr>
        <xdr:cNvPr id="9" name="Retângulo 8">
          <a:hlinkClick xmlns:r="http://schemas.openxmlformats.org/officeDocument/2006/relationships" r:id="rId7"/>
          <a:extLst>
            <a:ext uri="{FF2B5EF4-FFF2-40B4-BE49-F238E27FC236}">
              <a16:creationId xmlns:a16="http://schemas.microsoft.com/office/drawing/2014/main" id="{53AFFEE3-A1FE-48E1-B868-AE49ADE75C20}"/>
            </a:ext>
          </a:extLst>
        </xdr:cNvPr>
        <xdr:cNvSpPr/>
      </xdr:nvSpPr>
      <xdr:spPr>
        <a:xfrm>
          <a:off x="5362575" y="142875"/>
          <a:ext cx="1903463" cy="293124"/>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171450</xdr:colOff>
      <xdr:row>1</xdr:row>
      <xdr:rowOff>381000</xdr:rowOff>
    </xdr:from>
    <xdr:to>
      <xdr:col>10</xdr:col>
      <xdr:colOff>1371600</xdr:colOff>
      <xdr:row>4</xdr:row>
      <xdr:rowOff>133350</xdr:rowOff>
    </xdr:to>
    <xdr:grpSp>
      <xdr:nvGrpSpPr>
        <xdr:cNvPr id="10" name="Agrupar 9">
          <a:hlinkClick xmlns:r="http://schemas.openxmlformats.org/officeDocument/2006/relationships" r:id="rId8"/>
          <a:extLst>
            <a:ext uri="{FF2B5EF4-FFF2-40B4-BE49-F238E27FC236}">
              <a16:creationId xmlns:a16="http://schemas.microsoft.com/office/drawing/2014/main" id="{6861F80E-C5F0-48AA-A58A-E4B90E0AE2AC}"/>
            </a:ext>
          </a:extLst>
        </xdr:cNvPr>
        <xdr:cNvGrpSpPr/>
      </xdr:nvGrpSpPr>
      <xdr:grpSpPr>
        <a:xfrm>
          <a:off x="5804807" y="517071"/>
          <a:ext cx="1200150" cy="995136"/>
          <a:chOff x="5155045" y="476250"/>
          <a:chExt cx="909205" cy="829829"/>
        </a:xfrm>
      </xdr:grpSpPr>
      <xdr:sp macro="" textlink="">
        <xdr:nvSpPr>
          <xdr:cNvPr id="11" name="Elipse 10">
            <a:extLst>
              <a:ext uri="{FF2B5EF4-FFF2-40B4-BE49-F238E27FC236}">
                <a16:creationId xmlns:a16="http://schemas.microsoft.com/office/drawing/2014/main" id="{5E38A66D-2F5E-BC9C-F43A-4D64675419AA}"/>
              </a:ext>
            </a:extLst>
          </xdr:cNvPr>
          <xdr:cNvSpPr/>
        </xdr:nvSpPr>
        <xdr:spPr>
          <a:xfrm>
            <a:off x="5155045" y="476250"/>
            <a:ext cx="909205" cy="829829"/>
          </a:xfrm>
          <a:prstGeom prst="ellipse">
            <a:avLst/>
          </a:prstGeom>
          <a:solidFill>
            <a:schemeClr val="bg1"/>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2" name="Imagem 11">
            <a:extLst>
              <a:ext uri="{FF2B5EF4-FFF2-40B4-BE49-F238E27FC236}">
                <a16:creationId xmlns:a16="http://schemas.microsoft.com/office/drawing/2014/main" id="{D3979274-8DEE-AFD5-0DE1-4318B853F9EC}"/>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5207001" y="476250"/>
            <a:ext cx="779328" cy="777875"/>
          </a:xfrm>
          <a:prstGeom prst="rect">
            <a:avLst/>
          </a:prstGeom>
        </xdr:spPr>
      </xdr:pic>
    </xdr:grpSp>
    <xdr:clientData/>
  </xdr:twoCellAnchor>
  <xdr:twoCellAnchor editAs="oneCell">
    <xdr:from>
      <xdr:col>10</xdr:col>
      <xdr:colOff>0</xdr:colOff>
      <xdr:row>26</xdr:row>
      <xdr:rowOff>0</xdr:rowOff>
    </xdr:from>
    <xdr:to>
      <xdr:col>11</xdr:col>
      <xdr:colOff>1335910</xdr:colOff>
      <xdr:row>33</xdr:row>
      <xdr:rowOff>190500</xdr:rowOff>
    </xdr:to>
    <xdr:pic>
      <xdr:nvPicPr>
        <xdr:cNvPr id="13" name="Imagem 12">
          <a:extLst>
            <a:ext uri="{FF2B5EF4-FFF2-40B4-BE49-F238E27FC236}">
              <a16:creationId xmlns:a16="http://schemas.microsoft.com/office/drawing/2014/main" id="{5A2F690F-E1E4-4A9B-AE27-8FD5B1AAA774}"/>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429250" y="13239750"/>
          <a:ext cx="2878960" cy="1790700"/>
        </a:xfrm>
        <a:prstGeom prst="rect">
          <a:avLst/>
        </a:prstGeom>
      </xdr:spPr>
    </xdr:pic>
    <xdr:clientData/>
  </xdr:twoCellAnchor>
  <xdr:twoCellAnchor editAs="oneCell">
    <xdr:from>
      <xdr:col>9</xdr:col>
      <xdr:colOff>95250</xdr:colOff>
      <xdr:row>32</xdr:row>
      <xdr:rowOff>114300</xdr:rowOff>
    </xdr:from>
    <xdr:to>
      <xdr:col>12</xdr:col>
      <xdr:colOff>447675</xdr:colOff>
      <xdr:row>39</xdr:row>
      <xdr:rowOff>188792</xdr:rowOff>
    </xdr:to>
    <xdr:pic>
      <xdr:nvPicPr>
        <xdr:cNvPr id="16" name="Imagem 13">
          <a:extLst>
            <a:ext uri="{FF2B5EF4-FFF2-40B4-BE49-F238E27FC236}">
              <a16:creationId xmlns:a16="http://schemas.microsoft.com/office/drawing/2014/main" id="{75D82636-A52F-CB9B-8594-A95C767F840C}"/>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5372100" y="14725650"/>
          <a:ext cx="3562350" cy="1674692"/>
        </a:xfrm>
        <a:prstGeom prst="rect">
          <a:avLst/>
        </a:prstGeom>
      </xdr:spPr>
    </xdr:pic>
    <xdr:clientData/>
  </xdr:twoCellAnchor>
  <xdr:twoCellAnchor editAs="oneCell">
    <xdr:from>
      <xdr:col>15</xdr:col>
      <xdr:colOff>1043214</xdr:colOff>
      <xdr:row>27</xdr:row>
      <xdr:rowOff>45359</xdr:rowOff>
    </xdr:from>
    <xdr:to>
      <xdr:col>18</xdr:col>
      <xdr:colOff>232895</xdr:colOff>
      <xdr:row>33</xdr:row>
      <xdr:rowOff>34473</xdr:rowOff>
    </xdr:to>
    <xdr:pic>
      <xdr:nvPicPr>
        <xdr:cNvPr id="19" name="Imagem 14">
          <a:extLst>
            <a:ext uri="{FF2B5EF4-FFF2-40B4-BE49-F238E27FC236}">
              <a16:creationId xmlns:a16="http://schemas.microsoft.com/office/drawing/2014/main" id="{2DCC22AB-BA32-EA46-F0E8-A4ECC829762A}"/>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14083393" y="13403038"/>
          <a:ext cx="3790256" cy="1360714"/>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xdr:twoCellAnchor editAs="oneCell">
    <xdr:from>
      <xdr:col>2</xdr:col>
      <xdr:colOff>168992</xdr:colOff>
      <xdr:row>1</xdr:row>
      <xdr:rowOff>76814</xdr:rowOff>
    </xdr:from>
    <xdr:to>
      <xdr:col>2</xdr:col>
      <xdr:colOff>1115684</xdr:colOff>
      <xdr:row>3</xdr:row>
      <xdr:rowOff>264968</xdr:rowOff>
    </xdr:to>
    <xdr:pic>
      <xdr:nvPicPr>
        <xdr:cNvPr id="2" name="Imagem 1">
          <a:extLst>
            <a:ext uri="{FF2B5EF4-FFF2-40B4-BE49-F238E27FC236}">
              <a16:creationId xmlns:a16="http://schemas.microsoft.com/office/drawing/2014/main" id="{6AEAF226-EF1C-4D29-92BE-DC220445E6CA}"/>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2" y="219689"/>
          <a:ext cx="946692" cy="988254"/>
        </a:xfrm>
        <a:prstGeom prst="rect">
          <a:avLst/>
        </a:prstGeom>
      </xdr:spPr>
    </xdr:pic>
    <xdr:clientData/>
  </xdr:twoCellAnchor>
  <xdr:oneCellAnchor>
    <xdr:from>
      <xdr:col>17</xdr:col>
      <xdr:colOff>1223949</xdr:colOff>
      <xdr:row>0</xdr:row>
      <xdr:rowOff>0</xdr:rowOff>
    </xdr:from>
    <xdr:ext cx="646896" cy="677573"/>
    <xdr:pic>
      <xdr:nvPicPr>
        <xdr:cNvPr id="3" name="Gráfico 2" descr="Início com preenchimento sólido">
          <a:hlinkClick xmlns:r="http://schemas.openxmlformats.org/officeDocument/2006/relationships" r:id="rId2"/>
          <a:extLst>
            <a:ext uri="{FF2B5EF4-FFF2-40B4-BE49-F238E27FC236}">
              <a16:creationId xmlns:a16="http://schemas.microsoft.com/office/drawing/2014/main" id="{BDD43B8A-4303-4232-A028-13716AF8D60B}"/>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199"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4" name="TextBox 18">
          <a:extLst>
            <a:ext uri="{FF2B5EF4-FFF2-40B4-BE49-F238E27FC236}">
              <a16:creationId xmlns:a16="http://schemas.microsoft.com/office/drawing/2014/main" id="{18BD4873-C3FB-4850-8681-C9E1A1BD6D1D}"/>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5" name="TextBox 19">
          <a:extLst>
            <a:ext uri="{FF2B5EF4-FFF2-40B4-BE49-F238E27FC236}">
              <a16:creationId xmlns:a16="http://schemas.microsoft.com/office/drawing/2014/main" id="{9EB45624-992D-4BBB-855B-13BA5073DCD5}"/>
            </a:ext>
          </a:extLst>
        </xdr:cNvPr>
        <xdr:cNvSpPr txBox="1"/>
      </xdr:nvSpPr>
      <xdr:spPr>
        <a:xfrm>
          <a:off x="17962526"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6" name="TextBox 22">
          <a:extLst>
            <a:ext uri="{FF2B5EF4-FFF2-40B4-BE49-F238E27FC236}">
              <a16:creationId xmlns:a16="http://schemas.microsoft.com/office/drawing/2014/main" id="{73E3F715-D55C-4816-A337-491DA743609B}"/>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1123950</xdr:colOff>
      <xdr:row>1</xdr:row>
      <xdr:rowOff>446563</xdr:rowOff>
    </xdr:to>
    <xdr:sp macro="" textlink="">
      <xdr:nvSpPr>
        <xdr:cNvPr id="7" name="Isosceles Triangle 23">
          <a:hlinkClick xmlns:r="http://schemas.openxmlformats.org/officeDocument/2006/relationships" r:id="rId5"/>
          <a:extLst>
            <a:ext uri="{FF2B5EF4-FFF2-40B4-BE49-F238E27FC236}">
              <a16:creationId xmlns:a16="http://schemas.microsoft.com/office/drawing/2014/main" id="{2E50C7F5-E6B4-4B22-8981-8284AF3E0786}"/>
            </a:ext>
          </a:extLst>
        </xdr:cNvPr>
        <xdr:cNvSpPr/>
      </xdr:nvSpPr>
      <xdr:spPr>
        <a:xfrm rot="5400000">
          <a:off x="18314138" y="148852"/>
          <a:ext cx="487665" cy="393508"/>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8" name="Isosceles Triangle 25">
          <a:hlinkClick xmlns:r="http://schemas.openxmlformats.org/officeDocument/2006/relationships" r:id="rId6"/>
          <a:extLst>
            <a:ext uri="{FF2B5EF4-FFF2-40B4-BE49-F238E27FC236}">
              <a16:creationId xmlns:a16="http://schemas.microsoft.com/office/drawing/2014/main" id="{62B3C35F-BA72-4352-AC58-EFF1895578CE}"/>
            </a:ext>
          </a:extLst>
        </xdr:cNvPr>
        <xdr:cNvSpPr/>
      </xdr:nvSpPr>
      <xdr:spPr>
        <a:xfrm rot="16200000">
          <a:off x="16647194"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0</xdr:colOff>
      <xdr:row>1</xdr:row>
      <xdr:rowOff>0</xdr:rowOff>
    </xdr:from>
    <xdr:to>
      <xdr:col>11</xdr:col>
      <xdr:colOff>369938</xdr:colOff>
      <xdr:row>1</xdr:row>
      <xdr:rowOff>293124</xdr:rowOff>
    </xdr:to>
    <xdr:sp macro="" textlink="">
      <xdr:nvSpPr>
        <xdr:cNvPr id="9" name="Retângulo 8">
          <a:hlinkClick xmlns:r="http://schemas.openxmlformats.org/officeDocument/2006/relationships" r:id="rId7"/>
          <a:extLst>
            <a:ext uri="{FF2B5EF4-FFF2-40B4-BE49-F238E27FC236}">
              <a16:creationId xmlns:a16="http://schemas.microsoft.com/office/drawing/2014/main" id="{B35ACBE8-3628-4B68-902E-F4386505D26B}"/>
            </a:ext>
          </a:extLst>
        </xdr:cNvPr>
        <xdr:cNvSpPr/>
      </xdr:nvSpPr>
      <xdr:spPr>
        <a:xfrm>
          <a:off x="5362575" y="142875"/>
          <a:ext cx="1903463" cy="293124"/>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171450</xdr:colOff>
      <xdr:row>1</xdr:row>
      <xdr:rowOff>381000</xdr:rowOff>
    </xdr:from>
    <xdr:to>
      <xdr:col>10</xdr:col>
      <xdr:colOff>1371600</xdr:colOff>
      <xdr:row>4</xdr:row>
      <xdr:rowOff>133350</xdr:rowOff>
    </xdr:to>
    <xdr:grpSp>
      <xdr:nvGrpSpPr>
        <xdr:cNvPr id="10" name="Agrupar 9">
          <a:hlinkClick xmlns:r="http://schemas.openxmlformats.org/officeDocument/2006/relationships" r:id="rId8"/>
          <a:extLst>
            <a:ext uri="{FF2B5EF4-FFF2-40B4-BE49-F238E27FC236}">
              <a16:creationId xmlns:a16="http://schemas.microsoft.com/office/drawing/2014/main" id="{48350978-45C7-4604-922E-8530402DD6E0}"/>
            </a:ext>
          </a:extLst>
        </xdr:cNvPr>
        <xdr:cNvGrpSpPr/>
      </xdr:nvGrpSpPr>
      <xdr:grpSpPr>
        <a:xfrm>
          <a:off x="5822950" y="523875"/>
          <a:ext cx="1200150" cy="1006475"/>
          <a:chOff x="5155045" y="476250"/>
          <a:chExt cx="909205" cy="829829"/>
        </a:xfrm>
      </xdr:grpSpPr>
      <xdr:sp macro="" textlink="">
        <xdr:nvSpPr>
          <xdr:cNvPr id="11" name="Elipse 10">
            <a:extLst>
              <a:ext uri="{FF2B5EF4-FFF2-40B4-BE49-F238E27FC236}">
                <a16:creationId xmlns:a16="http://schemas.microsoft.com/office/drawing/2014/main" id="{8F59663C-6210-9FA2-4544-EDFEEB5BA141}"/>
              </a:ext>
            </a:extLst>
          </xdr:cNvPr>
          <xdr:cNvSpPr/>
        </xdr:nvSpPr>
        <xdr:spPr>
          <a:xfrm>
            <a:off x="5155045" y="476250"/>
            <a:ext cx="909205" cy="829829"/>
          </a:xfrm>
          <a:prstGeom prst="ellipse">
            <a:avLst/>
          </a:prstGeom>
          <a:solidFill>
            <a:schemeClr val="bg1"/>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2" name="Imagem 11">
            <a:extLst>
              <a:ext uri="{FF2B5EF4-FFF2-40B4-BE49-F238E27FC236}">
                <a16:creationId xmlns:a16="http://schemas.microsoft.com/office/drawing/2014/main" id="{8DDC5472-F679-FBDE-CCCC-8DFEA3F5A01F}"/>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5207001" y="476250"/>
            <a:ext cx="779328" cy="777875"/>
          </a:xfrm>
          <a:prstGeom prst="rect">
            <a:avLst/>
          </a:prstGeom>
        </xdr:spPr>
      </xdr:pic>
    </xdr:grpSp>
    <xdr:clientData/>
  </xdr:twoCellAnchor>
  <xdr:twoCellAnchor editAs="oneCell">
    <xdr:from>
      <xdr:col>10</xdr:col>
      <xdr:colOff>0</xdr:colOff>
      <xdr:row>27</xdr:row>
      <xdr:rowOff>1</xdr:rowOff>
    </xdr:from>
    <xdr:to>
      <xdr:col>11</xdr:col>
      <xdr:colOff>1381125</xdr:colOff>
      <xdr:row>34</xdr:row>
      <xdr:rowOff>202817</xdr:rowOff>
    </xdr:to>
    <xdr:pic>
      <xdr:nvPicPr>
        <xdr:cNvPr id="14" name="Imagem 12">
          <a:extLst>
            <a:ext uri="{FF2B5EF4-FFF2-40B4-BE49-F238E27FC236}">
              <a16:creationId xmlns:a16="http://schemas.microsoft.com/office/drawing/2014/main" id="{21B4B39D-6F2D-EB10-70C2-9CFA282989B3}"/>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429250" y="13468351"/>
          <a:ext cx="2914650" cy="1803016"/>
        </a:xfrm>
        <a:prstGeom prst="rect">
          <a:avLst/>
        </a:prstGeom>
      </xdr:spPr>
    </xdr:pic>
    <xdr:clientData/>
  </xdr:twoCellAnchor>
  <xdr:twoCellAnchor editAs="oneCell">
    <xdr:from>
      <xdr:col>10</xdr:col>
      <xdr:colOff>361950</xdr:colOff>
      <xdr:row>32</xdr:row>
      <xdr:rowOff>76200</xdr:rowOff>
    </xdr:from>
    <xdr:to>
      <xdr:col>12</xdr:col>
      <xdr:colOff>127872</xdr:colOff>
      <xdr:row>40</xdr:row>
      <xdr:rowOff>152400</xdr:rowOff>
    </xdr:to>
    <xdr:pic>
      <xdr:nvPicPr>
        <xdr:cNvPr id="17" name="Imagem 13">
          <a:extLst>
            <a:ext uri="{FF2B5EF4-FFF2-40B4-BE49-F238E27FC236}">
              <a16:creationId xmlns:a16="http://schemas.microsoft.com/office/drawing/2014/main" id="{78B254CA-0839-0B87-BCFF-BBC99BCCC775}"/>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5791200" y="14687550"/>
          <a:ext cx="2832972" cy="1905000"/>
        </a:xfrm>
        <a:prstGeom prst="rect">
          <a:avLst/>
        </a:prstGeom>
      </xdr:spPr>
    </xdr:pic>
    <xdr:clientData/>
  </xdr:twoCellAnchor>
  <xdr:twoCellAnchor editAs="oneCell">
    <xdr:from>
      <xdr:col>13</xdr:col>
      <xdr:colOff>895351</xdr:colOff>
      <xdr:row>27</xdr:row>
      <xdr:rowOff>19051</xdr:rowOff>
    </xdr:from>
    <xdr:to>
      <xdr:col>15</xdr:col>
      <xdr:colOff>800101</xdr:colOff>
      <xdr:row>34</xdr:row>
      <xdr:rowOff>119029</xdr:rowOff>
    </xdr:to>
    <xdr:pic>
      <xdr:nvPicPr>
        <xdr:cNvPr id="20" name="Imagem 14">
          <a:extLst>
            <a:ext uri="{FF2B5EF4-FFF2-40B4-BE49-F238E27FC236}">
              <a16:creationId xmlns:a16="http://schemas.microsoft.com/office/drawing/2014/main" id="{10990C46-0F46-78E4-C4C6-01A77C2DC39E}"/>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10953751" y="13487401"/>
          <a:ext cx="2971800" cy="1700178"/>
        </a:xfrm>
        <a:prstGeom prst="rect">
          <a:avLst/>
        </a:prstGeom>
      </xdr:spPr>
    </xdr:pic>
    <xdr:clientData/>
  </xdr:twoCellAnchor>
  <xdr:twoCellAnchor editAs="oneCell">
    <xdr:from>
      <xdr:col>16</xdr:col>
      <xdr:colOff>285751</xdr:colOff>
      <xdr:row>26</xdr:row>
      <xdr:rowOff>114301</xdr:rowOff>
    </xdr:from>
    <xdr:to>
      <xdr:col>18</xdr:col>
      <xdr:colOff>1190627</xdr:colOff>
      <xdr:row>32</xdr:row>
      <xdr:rowOff>209551</xdr:rowOff>
    </xdr:to>
    <xdr:pic>
      <xdr:nvPicPr>
        <xdr:cNvPr id="23" name="Imagem 15">
          <a:extLst>
            <a:ext uri="{FF2B5EF4-FFF2-40B4-BE49-F238E27FC236}">
              <a16:creationId xmlns:a16="http://schemas.microsoft.com/office/drawing/2014/main" id="{B8F738CE-B961-2977-40BA-279B9361FD89}"/>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14973301" y="13354051"/>
          <a:ext cx="3971926" cy="1466850"/>
        </a:xfrm>
        <a:prstGeom prst="rect">
          <a:avLst/>
        </a:prstGeom>
      </xdr:spPr>
    </xdr:pic>
    <xdr:clientData/>
  </xdr:twoCellAnchor>
  <xdr:twoCellAnchor editAs="oneCell">
    <xdr:from>
      <xdr:col>16</xdr:col>
      <xdr:colOff>381000</xdr:colOff>
      <xdr:row>33</xdr:row>
      <xdr:rowOff>0</xdr:rowOff>
    </xdr:from>
    <xdr:to>
      <xdr:col>18</xdr:col>
      <xdr:colOff>387635</xdr:colOff>
      <xdr:row>41</xdr:row>
      <xdr:rowOff>57150</xdr:rowOff>
    </xdr:to>
    <xdr:pic>
      <xdr:nvPicPr>
        <xdr:cNvPr id="28" name="Imagem 16">
          <a:extLst>
            <a:ext uri="{FF2B5EF4-FFF2-40B4-BE49-F238E27FC236}">
              <a16:creationId xmlns:a16="http://schemas.microsoft.com/office/drawing/2014/main" id="{6EE7729E-12C8-51B7-3845-3CC17D0A184E}"/>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15068550" y="14839950"/>
          <a:ext cx="3073685" cy="1885950"/>
        </a:xfrm>
        <a:prstGeom prst="rect">
          <a:avLst/>
        </a:prstGeom>
      </xdr:spPr>
    </xdr:pic>
    <xdr:clientData/>
  </xdr:twoCellAnchor>
  <xdr:twoCellAnchor editAs="oneCell">
    <xdr:from>
      <xdr:col>16</xdr:col>
      <xdr:colOff>1441789</xdr:colOff>
      <xdr:row>46</xdr:row>
      <xdr:rowOff>200341</xdr:rowOff>
    </xdr:from>
    <xdr:to>
      <xdr:col>18</xdr:col>
      <xdr:colOff>444500</xdr:colOff>
      <xdr:row>51</xdr:row>
      <xdr:rowOff>0</xdr:rowOff>
    </xdr:to>
    <xdr:pic>
      <xdr:nvPicPr>
        <xdr:cNvPr id="16" name="Imagem 15">
          <a:extLst>
            <a:ext uri="{FF2B5EF4-FFF2-40B4-BE49-F238E27FC236}">
              <a16:creationId xmlns:a16="http://schemas.microsoft.com/office/drawing/2014/main" id="{097BE557-9456-7D3B-6190-3669DED3EFA0}"/>
            </a:ext>
          </a:extLst>
        </xdr:cNvPr>
        <xdr:cNvPicPr>
          <a:picLocks noChangeAspect="1"/>
        </xdr:cNvPicPr>
      </xdr:nvPicPr>
      <xdr:blipFill>
        <a:blip xmlns:r="http://schemas.openxmlformats.org/officeDocument/2006/relationships" r:embed="rId15"/>
        <a:stretch>
          <a:fillRect/>
        </a:stretch>
      </xdr:blipFill>
      <xdr:spPr>
        <a:xfrm>
          <a:off x="16713539" y="17742216"/>
          <a:ext cx="2209461" cy="847409"/>
        </a:xfrm>
        <a:prstGeom prst="rect">
          <a:avLst/>
        </a:prstGeom>
      </xdr:spPr>
    </xdr:pic>
    <xdr:clientData/>
  </xdr:twoCellAnchor>
  <xdr:twoCellAnchor editAs="oneCell">
    <xdr:from>
      <xdr:col>15</xdr:col>
      <xdr:colOff>1421239</xdr:colOff>
      <xdr:row>45</xdr:row>
      <xdr:rowOff>190500</xdr:rowOff>
    </xdr:from>
    <xdr:to>
      <xdr:col>17</xdr:col>
      <xdr:colOff>285751</xdr:colOff>
      <xdr:row>51</xdr:row>
      <xdr:rowOff>0</xdr:rowOff>
    </xdr:to>
    <xdr:pic>
      <xdr:nvPicPr>
        <xdr:cNvPr id="18" name="Imagem 17">
          <a:extLst>
            <a:ext uri="{FF2B5EF4-FFF2-40B4-BE49-F238E27FC236}">
              <a16:creationId xmlns:a16="http://schemas.microsoft.com/office/drawing/2014/main" id="{9DE7762B-F2CD-4AB9-8773-311A5AECC1BB}"/>
            </a:ext>
          </a:extLst>
        </xdr:cNvPr>
        <xdr:cNvPicPr>
          <a:picLocks noChangeAspect="1"/>
        </xdr:cNvPicPr>
      </xdr:nvPicPr>
      <xdr:blipFill>
        <a:blip xmlns:r="http://schemas.openxmlformats.org/officeDocument/2006/relationships" r:embed="rId16"/>
        <a:stretch>
          <a:fillRect/>
        </a:stretch>
      </xdr:blipFill>
      <xdr:spPr>
        <a:xfrm>
          <a:off x="15089614" y="17510125"/>
          <a:ext cx="2071262" cy="1079500"/>
        </a:xfrm>
        <a:prstGeom prst="rect">
          <a:avLst/>
        </a:prstGeom>
      </xdr:spPr>
    </xdr:pic>
    <xdr:clientData/>
  </xdr:twoCellAnchor>
  <xdr:twoCellAnchor editAs="oneCell">
    <xdr:from>
      <xdr:col>16</xdr:col>
      <xdr:colOff>1571625</xdr:colOff>
      <xdr:row>42</xdr:row>
      <xdr:rowOff>79376</xdr:rowOff>
    </xdr:from>
    <xdr:to>
      <xdr:col>18</xdr:col>
      <xdr:colOff>675189</xdr:colOff>
      <xdr:row>48</xdr:row>
      <xdr:rowOff>69679</xdr:rowOff>
    </xdr:to>
    <xdr:pic>
      <xdr:nvPicPr>
        <xdr:cNvPr id="19" name="Imagem 18">
          <a:extLst>
            <a:ext uri="{FF2B5EF4-FFF2-40B4-BE49-F238E27FC236}">
              <a16:creationId xmlns:a16="http://schemas.microsoft.com/office/drawing/2014/main" id="{3B462658-9A3C-F729-22E1-2288B3CAA7B8}"/>
            </a:ext>
          </a:extLst>
        </xdr:cNvPr>
        <xdr:cNvPicPr>
          <a:picLocks noChangeAspect="1"/>
        </xdr:cNvPicPr>
      </xdr:nvPicPr>
      <xdr:blipFill>
        <a:blip xmlns:r="http://schemas.openxmlformats.org/officeDocument/2006/relationships" r:embed="rId17"/>
        <a:stretch>
          <a:fillRect/>
        </a:stretch>
      </xdr:blipFill>
      <xdr:spPr>
        <a:xfrm>
          <a:off x="16843375" y="16732251"/>
          <a:ext cx="2310314" cy="1323803"/>
        </a:xfrm>
        <a:prstGeom prst="rect">
          <a:avLst/>
        </a:prstGeom>
      </xdr:spPr>
    </xdr:pic>
    <xdr:clientData/>
  </xdr:twoCellAnchor>
  <xdr:twoCellAnchor editAs="oneCell">
    <xdr:from>
      <xdr:col>16</xdr:col>
      <xdr:colOff>157309</xdr:colOff>
      <xdr:row>40</xdr:row>
      <xdr:rowOff>216983</xdr:rowOff>
    </xdr:from>
    <xdr:to>
      <xdr:col>18</xdr:col>
      <xdr:colOff>64944</xdr:colOff>
      <xdr:row>46</xdr:row>
      <xdr:rowOff>124448</xdr:rowOff>
    </xdr:to>
    <xdr:pic>
      <xdr:nvPicPr>
        <xdr:cNvPr id="13" name="Imagem 12">
          <a:extLst>
            <a:ext uri="{FF2B5EF4-FFF2-40B4-BE49-F238E27FC236}">
              <a16:creationId xmlns:a16="http://schemas.microsoft.com/office/drawing/2014/main" id="{8DEE804A-B417-8911-7D47-F398139C46CA}"/>
            </a:ext>
          </a:extLst>
        </xdr:cNvPr>
        <xdr:cNvPicPr>
          <a:picLocks noChangeAspect="1"/>
        </xdr:cNvPicPr>
      </xdr:nvPicPr>
      <xdr:blipFill>
        <a:blip xmlns:r="http://schemas.openxmlformats.org/officeDocument/2006/relationships" r:embed="rId18"/>
        <a:stretch>
          <a:fillRect/>
        </a:stretch>
      </xdr:blipFill>
      <xdr:spPr>
        <a:xfrm>
          <a:off x="15429059" y="16425358"/>
          <a:ext cx="3114385" cy="1240965"/>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xdr:twoCellAnchor editAs="oneCell">
    <xdr:from>
      <xdr:col>2</xdr:col>
      <xdr:colOff>168992</xdr:colOff>
      <xdr:row>1</xdr:row>
      <xdr:rowOff>76814</xdr:rowOff>
    </xdr:from>
    <xdr:to>
      <xdr:col>2</xdr:col>
      <xdr:colOff>1115684</xdr:colOff>
      <xdr:row>3</xdr:row>
      <xdr:rowOff>264968</xdr:rowOff>
    </xdr:to>
    <xdr:pic>
      <xdr:nvPicPr>
        <xdr:cNvPr id="2" name="Imagem 1">
          <a:extLst>
            <a:ext uri="{FF2B5EF4-FFF2-40B4-BE49-F238E27FC236}">
              <a16:creationId xmlns:a16="http://schemas.microsoft.com/office/drawing/2014/main" id="{34A23EC3-D83E-44F4-8B7D-35F18F9060B3}"/>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2" y="219689"/>
          <a:ext cx="946692" cy="988254"/>
        </a:xfrm>
        <a:prstGeom prst="rect">
          <a:avLst/>
        </a:prstGeom>
      </xdr:spPr>
    </xdr:pic>
    <xdr:clientData/>
  </xdr:twoCellAnchor>
  <xdr:oneCellAnchor>
    <xdr:from>
      <xdr:col>17</xdr:col>
      <xdr:colOff>1223949</xdr:colOff>
      <xdr:row>0</xdr:row>
      <xdr:rowOff>0</xdr:rowOff>
    </xdr:from>
    <xdr:ext cx="646896" cy="677573"/>
    <xdr:pic>
      <xdr:nvPicPr>
        <xdr:cNvPr id="3" name="Gráfico 2" descr="Início com preenchimento sólido">
          <a:hlinkClick xmlns:r="http://schemas.openxmlformats.org/officeDocument/2006/relationships" r:id="rId2"/>
          <a:extLst>
            <a:ext uri="{FF2B5EF4-FFF2-40B4-BE49-F238E27FC236}">
              <a16:creationId xmlns:a16="http://schemas.microsoft.com/office/drawing/2014/main" id="{A366A514-E16C-4792-B2F9-9829C2AFCF43}"/>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199"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4" name="TextBox 18">
          <a:extLst>
            <a:ext uri="{FF2B5EF4-FFF2-40B4-BE49-F238E27FC236}">
              <a16:creationId xmlns:a16="http://schemas.microsoft.com/office/drawing/2014/main" id="{0F4DCA46-0732-44F4-9E69-49D535B93127}"/>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5" name="TextBox 19">
          <a:extLst>
            <a:ext uri="{FF2B5EF4-FFF2-40B4-BE49-F238E27FC236}">
              <a16:creationId xmlns:a16="http://schemas.microsoft.com/office/drawing/2014/main" id="{9023B287-5EA4-4FA9-A000-C9DFD0A3122F}"/>
            </a:ext>
          </a:extLst>
        </xdr:cNvPr>
        <xdr:cNvSpPr txBox="1"/>
      </xdr:nvSpPr>
      <xdr:spPr>
        <a:xfrm>
          <a:off x="17962526"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6" name="TextBox 22">
          <a:extLst>
            <a:ext uri="{FF2B5EF4-FFF2-40B4-BE49-F238E27FC236}">
              <a16:creationId xmlns:a16="http://schemas.microsoft.com/office/drawing/2014/main" id="{8E49A54D-D911-431D-A895-04B2F1B9D69F}"/>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1111442</xdr:colOff>
      <xdr:row>1</xdr:row>
      <xdr:rowOff>446563</xdr:rowOff>
    </xdr:to>
    <xdr:sp macro="" textlink="">
      <xdr:nvSpPr>
        <xdr:cNvPr id="7" name="Isosceles Triangle 23">
          <a:hlinkClick xmlns:r="http://schemas.openxmlformats.org/officeDocument/2006/relationships" r:id="rId5"/>
          <a:extLst>
            <a:ext uri="{FF2B5EF4-FFF2-40B4-BE49-F238E27FC236}">
              <a16:creationId xmlns:a16="http://schemas.microsoft.com/office/drawing/2014/main" id="{65A56236-0042-415F-9882-CD6AFDA691B5}"/>
            </a:ext>
          </a:extLst>
        </xdr:cNvPr>
        <xdr:cNvSpPr/>
      </xdr:nvSpPr>
      <xdr:spPr>
        <a:xfrm rot="5400000">
          <a:off x="18307884"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8" name="Isosceles Triangle 25">
          <a:hlinkClick xmlns:r="http://schemas.openxmlformats.org/officeDocument/2006/relationships" r:id="rId6"/>
          <a:extLst>
            <a:ext uri="{FF2B5EF4-FFF2-40B4-BE49-F238E27FC236}">
              <a16:creationId xmlns:a16="http://schemas.microsoft.com/office/drawing/2014/main" id="{84CC8FF5-BF56-4C6B-8F5D-27B054861F12}"/>
            </a:ext>
          </a:extLst>
        </xdr:cNvPr>
        <xdr:cNvSpPr/>
      </xdr:nvSpPr>
      <xdr:spPr>
        <a:xfrm rot="16200000">
          <a:off x="16647194"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0</xdr:colOff>
      <xdr:row>1</xdr:row>
      <xdr:rowOff>0</xdr:rowOff>
    </xdr:from>
    <xdr:to>
      <xdr:col>11</xdr:col>
      <xdr:colOff>369938</xdr:colOff>
      <xdr:row>1</xdr:row>
      <xdr:rowOff>293124</xdr:rowOff>
    </xdr:to>
    <xdr:sp macro="" textlink="">
      <xdr:nvSpPr>
        <xdr:cNvPr id="9" name="Retângulo 8">
          <a:hlinkClick xmlns:r="http://schemas.openxmlformats.org/officeDocument/2006/relationships" r:id="rId7"/>
          <a:extLst>
            <a:ext uri="{FF2B5EF4-FFF2-40B4-BE49-F238E27FC236}">
              <a16:creationId xmlns:a16="http://schemas.microsoft.com/office/drawing/2014/main" id="{F6E959E2-2CD8-4802-964C-2F46DEF620DF}"/>
            </a:ext>
          </a:extLst>
        </xdr:cNvPr>
        <xdr:cNvSpPr/>
      </xdr:nvSpPr>
      <xdr:spPr>
        <a:xfrm>
          <a:off x="5362575" y="142875"/>
          <a:ext cx="1903463" cy="293124"/>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171450</xdr:colOff>
      <xdr:row>1</xdr:row>
      <xdr:rowOff>381000</xdr:rowOff>
    </xdr:from>
    <xdr:to>
      <xdr:col>10</xdr:col>
      <xdr:colOff>1371600</xdr:colOff>
      <xdr:row>4</xdr:row>
      <xdr:rowOff>133350</xdr:rowOff>
    </xdr:to>
    <xdr:grpSp>
      <xdr:nvGrpSpPr>
        <xdr:cNvPr id="10" name="Agrupar 9">
          <a:hlinkClick xmlns:r="http://schemas.openxmlformats.org/officeDocument/2006/relationships" r:id="rId8"/>
          <a:extLst>
            <a:ext uri="{FF2B5EF4-FFF2-40B4-BE49-F238E27FC236}">
              <a16:creationId xmlns:a16="http://schemas.microsoft.com/office/drawing/2014/main" id="{C5AB98C2-F3BC-400C-8D6F-B2708D829CAD}"/>
            </a:ext>
          </a:extLst>
        </xdr:cNvPr>
        <xdr:cNvGrpSpPr/>
      </xdr:nvGrpSpPr>
      <xdr:grpSpPr>
        <a:xfrm>
          <a:off x="5791200" y="518583"/>
          <a:ext cx="1200150" cy="990600"/>
          <a:chOff x="5155045" y="476250"/>
          <a:chExt cx="909205" cy="829829"/>
        </a:xfrm>
      </xdr:grpSpPr>
      <xdr:sp macro="" textlink="">
        <xdr:nvSpPr>
          <xdr:cNvPr id="11" name="Elipse 10">
            <a:extLst>
              <a:ext uri="{FF2B5EF4-FFF2-40B4-BE49-F238E27FC236}">
                <a16:creationId xmlns:a16="http://schemas.microsoft.com/office/drawing/2014/main" id="{6036893E-0E41-8485-C693-69D1D456C632}"/>
              </a:ext>
            </a:extLst>
          </xdr:cNvPr>
          <xdr:cNvSpPr/>
        </xdr:nvSpPr>
        <xdr:spPr>
          <a:xfrm>
            <a:off x="5155045" y="476250"/>
            <a:ext cx="909205" cy="829829"/>
          </a:xfrm>
          <a:prstGeom prst="ellipse">
            <a:avLst/>
          </a:prstGeom>
          <a:solidFill>
            <a:schemeClr val="bg1"/>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2" name="Imagem 11">
            <a:extLst>
              <a:ext uri="{FF2B5EF4-FFF2-40B4-BE49-F238E27FC236}">
                <a16:creationId xmlns:a16="http://schemas.microsoft.com/office/drawing/2014/main" id="{023CFDF3-2729-2835-36F5-CB99D0F519DB}"/>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5207001" y="476250"/>
            <a:ext cx="779328" cy="777875"/>
          </a:xfrm>
          <a:prstGeom prst="rect">
            <a:avLst/>
          </a:prstGeom>
        </xdr:spPr>
      </xdr:pic>
    </xdr:grpSp>
    <xdr:clientData/>
  </xdr:twoCellAnchor>
  <xdr:twoCellAnchor editAs="oneCell">
    <xdr:from>
      <xdr:col>10</xdr:col>
      <xdr:colOff>0</xdr:colOff>
      <xdr:row>26</xdr:row>
      <xdr:rowOff>0</xdr:rowOff>
    </xdr:from>
    <xdr:to>
      <xdr:col>12</xdr:col>
      <xdr:colOff>563033</xdr:colOff>
      <xdr:row>34</xdr:row>
      <xdr:rowOff>38100</xdr:rowOff>
    </xdr:to>
    <xdr:pic>
      <xdr:nvPicPr>
        <xdr:cNvPr id="16" name="Imagem 12">
          <a:extLst>
            <a:ext uri="{FF2B5EF4-FFF2-40B4-BE49-F238E27FC236}">
              <a16:creationId xmlns:a16="http://schemas.microsoft.com/office/drawing/2014/main" id="{144E8C3F-1DFA-E30D-FD29-7E1BE60B604F}"/>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429250" y="13239750"/>
          <a:ext cx="3630083" cy="1866900"/>
        </a:xfrm>
        <a:prstGeom prst="rect">
          <a:avLst/>
        </a:prstGeom>
      </xdr:spPr>
    </xdr:pic>
    <xdr:clientData/>
  </xdr:twoCellAnchor>
  <xdr:twoCellAnchor editAs="oneCell">
    <xdr:from>
      <xdr:col>10</xdr:col>
      <xdr:colOff>19050</xdr:colOff>
      <xdr:row>32</xdr:row>
      <xdr:rowOff>152401</xdr:rowOff>
    </xdr:from>
    <xdr:to>
      <xdr:col>12</xdr:col>
      <xdr:colOff>364021</xdr:colOff>
      <xdr:row>40</xdr:row>
      <xdr:rowOff>171451</xdr:rowOff>
    </xdr:to>
    <xdr:pic>
      <xdr:nvPicPr>
        <xdr:cNvPr id="20" name="Imagem 13">
          <a:extLst>
            <a:ext uri="{FF2B5EF4-FFF2-40B4-BE49-F238E27FC236}">
              <a16:creationId xmlns:a16="http://schemas.microsoft.com/office/drawing/2014/main" id="{D2450507-0E1F-D2D3-04A9-F3A5F9882A19}"/>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5448300" y="14763751"/>
          <a:ext cx="3412021" cy="1847850"/>
        </a:xfrm>
        <a:prstGeom prst="rect">
          <a:avLst/>
        </a:prstGeom>
      </xdr:spPr>
    </xdr:pic>
    <xdr:clientData/>
  </xdr:twoCellAnchor>
  <xdr:twoCellAnchor editAs="oneCell">
    <xdr:from>
      <xdr:col>16</xdr:col>
      <xdr:colOff>419100</xdr:colOff>
      <xdr:row>27</xdr:row>
      <xdr:rowOff>19050</xdr:rowOff>
    </xdr:from>
    <xdr:to>
      <xdr:col>17</xdr:col>
      <xdr:colOff>971269</xdr:colOff>
      <xdr:row>35</xdr:row>
      <xdr:rowOff>171450</xdr:rowOff>
    </xdr:to>
    <xdr:pic>
      <xdr:nvPicPr>
        <xdr:cNvPr id="24" name="Imagem 14">
          <a:extLst>
            <a:ext uri="{FF2B5EF4-FFF2-40B4-BE49-F238E27FC236}">
              <a16:creationId xmlns:a16="http://schemas.microsoft.com/office/drawing/2014/main" id="{9D2D80C2-C75C-42D7-B4A2-9FD4738874B4}"/>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15106650" y="13487400"/>
          <a:ext cx="2085694" cy="1981200"/>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xdr:twoCellAnchor editAs="oneCell">
    <xdr:from>
      <xdr:col>2</xdr:col>
      <xdr:colOff>168992</xdr:colOff>
      <xdr:row>1</xdr:row>
      <xdr:rowOff>76814</xdr:rowOff>
    </xdr:from>
    <xdr:to>
      <xdr:col>2</xdr:col>
      <xdr:colOff>1115684</xdr:colOff>
      <xdr:row>3</xdr:row>
      <xdr:rowOff>264968</xdr:rowOff>
    </xdr:to>
    <xdr:pic>
      <xdr:nvPicPr>
        <xdr:cNvPr id="2" name="Imagem 1">
          <a:extLst>
            <a:ext uri="{FF2B5EF4-FFF2-40B4-BE49-F238E27FC236}">
              <a16:creationId xmlns:a16="http://schemas.microsoft.com/office/drawing/2014/main" id="{5FB6F003-06B1-47CE-9231-CD6D2EA761AD}"/>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2" y="219689"/>
          <a:ext cx="946692" cy="988254"/>
        </a:xfrm>
        <a:prstGeom prst="rect">
          <a:avLst/>
        </a:prstGeom>
      </xdr:spPr>
    </xdr:pic>
    <xdr:clientData/>
  </xdr:twoCellAnchor>
  <xdr:oneCellAnchor>
    <xdr:from>
      <xdr:col>17</xdr:col>
      <xdr:colOff>1223949</xdr:colOff>
      <xdr:row>0</xdr:row>
      <xdr:rowOff>0</xdr:rowOff>
    </xdr:from>
    <xdr:ext cx="646896" cy="677573"/>
    <xdr:pic>
      <xdr:nvPicPr>
        <xdr:cNvPr id="3" name="Gráfico 2" descr="Início com preenchimento sólido">
          <a:hlinkClick xmlns:r="http://schemas.openxmlformats.org/officeDocument/2006/relationships" r:id="rId2"/>
          <a:extLst>
            <a:ext uri="{FF2B5EF4-FFF2-40B4-BE49-F238E27FC236}">
              <a16:creationId xmlns:a16="http://schemas.microsoft.com/office/drawing/2014/main" id="{8371DB3A-0A43-450F-AD23-E9E3C1E34CAF}"/>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199"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4" name="TextBox 18">
          <a:extLst>
            <a:ext uri="{FF2B5EF4-FFF2-40B4-BE49-F238E27FC236}">
              <a16:creationId xmlns:a16="http://schemas.microsoft.com/office/drawing/2014/main" id="{87551357-6EC2-4D60-AE19-AD2CCC179CEB}"/>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5" name="TextBox 19">
          <a:extLst>
            <a:ext uri="{FF2B5EF4-FFF2-40B4-BE49-F238E27FC236}">
              <a16:creationId xmlns:a16="http://schemas.microsoft.com/office/drawing/2014/main" id="{F61948A6-AA05-4FA0-9830-34A84E00A858}"/>
            </a:ext>
          </a:extLst>
        </xdr:cNvPr>
        <xdr:cNvSpPr txBox="1"/>
      </xdr:nvSpPr>
      <xdr:spPr>
        <a:xfrm>
          <a:off x="17962526"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6" name="TextBox 22">
          <a:extLst>
            <a:ext uri="{FF2B5EF4-FFF2-40B4-BE49-F238E27FC236}">
              <a16:creationId xmlns:a16="http://schemas.microsoft.com/office/drawing/2014/main" id="{5F9AA92F-C346-4701-91EC-E2122E1E7F21}"/>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1111442</xdr:colOff>
      <xdr:row>1</xdr:row>
      <xdr:rowOff>446563</xdr:rowOff>
    </xdr:to>
    <xdr:sp macro="" textlink="">
      <xdr:nvSpPr>
        <xdr:cNvPr id="7" name="Isosceles Triangle 23">
          <a:hlinkClick xmlns:r="http://schemas.openxmlformats.org/officeDocument/2006/relationships" r:id="rId5"/>
          <a:extLst>
            <a:ext uri="{FF2B5EF4-FFF2-40B4-BE49-F238E27FC236}">
              <a16:creationId xmlns:a16="http://schemas.microsoft.com/office/drawing/2014/main" id="{326EAE42-D141-4F65-A2C1-802796B89A17}"/>
            </a:ext>
          </a:extLst>
        </xdr:cNvPr>
        <xdr:cNvSpPr/>
      </xdr:nvSpPr>
      <xdr:spPr>
        <a:xfrm rot="5400000">
          <a:off x="18307884"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8" name="Isosceles Triangle 25">
          <a:hlinkClick xmlns:r="http://schemas.openxmlformats.org/officeDocument/2006/relationships" r:id="rId6"/>
          <a:extLst>
            <a:ext uri="{FF2B5EF4-FFF2-40B4-BE49-F238E27FC236}">
              <a16:creationId xmlns:a16="http://schemas.microsoft.com/office/drawing/2014/main" id="{84AF0B21-AB81-4AC9-8AA8-201773F20954}"/>
            </a:ext>
          </a:extLst>
        </xdr:cNvPr>
        <xdr:cNvSpPr/>
      </xdr:nvSpPr>
      <xdr:spPr>
        <a:xfrm rot="16200000">
          <a:off x="16647194"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0</xdr:colOff>
      <xdr:row>1</xdr:row>
      <xdr:rowOff>0</xdr:rowOff>
    </xdr:from>
    <xdr:to>
      <xdr:col>11</xdr:col>
      <xdr:colOff>369938</xdr:colOff>
      <xdr:row>1</xdr:row>
      <xdr:rowOff>293124</xdr:rowOff>
    </xdr:to>
    <xdr:sp macro="" textlink="">
      <xdr:nvSpPr>
        <xdr:cNvPr id="9" name="Retângulo 8">
          <a:hlinkClick xmlns:r="http://schemas.openxmlformats.org/officeDocument/2006/relationships" r:id="rId7"/>
          <a:extLst>
            <a:ext uri="{FF2B5EF4-FFF2-40B4-BE49-F238E27FC236}">
              <a16:creationId xmlns:a16="http://schemas.microsoft.com/office/drawing/2014/main" id="{1494EB6B-A959-49CE-9B47-DA4280ADAF4E}"/>
            </a:ext>
          </a:extLst>
        </xdr:cNvPr>
        <xdr:cNvSpPr/>
      </xdr:nvSpPr>
      <xdr:spPr>
        <a:xfrm>
          <a:off x="5362575" y="142875"/>
          <a:ext cx="1903463" cy="293124"/>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171450</xdr:colOff>
      <xdr:row>1</xdr:row>
      <xdr:rowOff>381000</xdr:rowOff>
    </xdr:from>
    <xdr:to>
      <xdr:col>10</xdr:col>
      <xdr:colOff>1371600</xdr:colOff>
      <xdr:row>4</xdr:row>
      <xdr:rowOff>133350</xdr:rowOff>
    </xdr:to>
    <xdr:grpSp>
      <xdr:nvGrpSpPr>
        <xdr:cNvPr id="10" name="Agrupar 9">
          <a:hlinkClick xmlns:r="http://schemas.openxmlformats.org/officeDocument/2006/relationships" r:id="rId8"/>
          <a:extLst>
            <a:ext uri="{FF2B5EF4-FFF2-40B4-BE49-F238E27FC236}">
              <a16:creationId xmlns:a16="http://schemas.microsoft.com/office/drawing/2014/main" id="{166A2A6B-AB94-4E88-B9A6-658A79CF89B8}"/>
            </a:ext>
          </a:extLst>
        </xdr:cNvPr>
        <xdr:cNvGrpSpPr/>
      </xdr:nvGrpSpPr>
      <xdr:grpSpPr>
        <a:xfrm>
          <a:off x="5804807" y="517071"/>
          <a:ext cx="1200150" cy="995136"/>
          <a:chOff x="5155045" y="476250"/>
          <a:chExt cx="909205" cy="829829"/>
        </a:xfrm>
      </xdr:grpSpPr>
      <xdr:sp macro="" textlink="">
        <xdr:nvSpPr>
          <xdr:cNvPr id="11" name="Elipse 10">
            <a:extLst>
              <a:ext uri="{FF2B5EF4-FFF2-40B4-BE49-F238E27FC236}">
                <a16:creationId xmlns:a16="http://schemas.microsoft.com/office/drawing/2014/main" id="{830CB8D6-46AA-E1D2-9E96-232E96588137}"/>
              </a:ext>
            </a:extLst>
          </xdr:cNvPr>
          <xdr:cNvSpPr/>
        </xdr:nvSpPr>
        <xdr:spPr>
          <a:xfrm>
            <a:off x="5155045" y="476250"/>
            <a:ext cx="909205" cy="829829"/>
          </a:xfrm>
          <a:prstGeom prst="ellipse">
            <a:avLst/>
          </a:prstGeom>
          <a:solidFill>
            <a:schemeClr val="bg1"/>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2" name="Imagem 11">
            <a:extLst>
              <a:ext uri="{FF2B5EF4-FFF2-40B4-BE49-F238E27FC236}">
                <a16:creationId xmlns:a16="http://schemas.microsoft.com/office/drawing/2014/main" id="{A6A85D7B-ABF3-3828-EE59-F5521DDF1513}"/>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5207001" y="476250"/>
            <a:ext cx="779328" cy="777875"/>
          </a:xfrm>
          <a:prstGeom prst="rect">
            <a:avLst/>
          </a:prstGeom>
        </xdr:spPr>
      </xdr:pic>
    </xdr:grpSp>
    <xdr:clientData/>
  </xdr:twoCellAnchor>
  <xdr:twoCellAnchor editAs="oneCell">
    <xdr:from>
      <xdr:col>10</xdr:col>
      <xdr:colOff>0</xdr:colOff>
      <xdr:row>26</xdr:row>
      <xdr:rowOff>0</xdr:rowOff>
    </xdr:from>
    <xdr:to>
      <xdr:col>12</xdr:col>
      <xdr:colOff>1225565</xdr:colOff>
      <xdr:row>34</xdr:row>
      <xdr:rowOff>57150</xdr:rowOff>
    </xdr:to>
    <xdr:pic>
      <xdr:nvPicPr>
        <xdr:cNvPr id="17" name="Imagem 13">
          <a:extLst>
            <a:ext uri="{FF2B5EF4-FFF2-40B4-BE49-F238E27FC236}">
              <a16:creationId xmlns:a16="http://schemas.microsoft.com/office/drawing/2014/main" id="{40BB0867-BF1F-03FB-4BD6-710ECBC9706B}"/>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429250" y="13239750"/>
          <a:ext cx="4292615" cy="1885950"/>
        </a:xfrm>
        <a:prstGeom prst="rect">
          <a:avLst/>
        </a:prstGeom>
      </xdr:spPr>
    </xdr:pic>
    <xdr:clientData/>
  </xdr:twoCellAnchor>
  <xdr:twoCellAnchor editAs="oneCell">
    <xdr:from>
      <xdr:col>9</xdr:col>
      <xdr:colOff>133350</xdr:colOff>
      <xdr:row>33</xdr:row>
      <xdr:rowOff>114301</xdr:rowOff>
    </xdr:from>
    <xdr:to>
      <xdr:col>12</xdr:col>
      <xdr:colOff>1203587</xdr:colOff>
      <xdr:row>47</xdr:row>
      <xdr:rowOff>57151</xdr:rowOff>
    </xdr:to>
    <xdr:pic>
      <xdr:nvPicPr>
        <xdr:cNvPr id="21" name="Imagem 14">
          <a:extLst>
            <a:ext uri="{FF2B5EF4-FFF2-40B4-BE49-F238E27FC236}">
              <a16:creationId xmlns:a16="http://schemas.microsoft.com/office/drawing/2014/main" id="{6A07A8A1-EAFE-0F43-5CEF-F7858F08B462}"/>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5410200" y="14954251"/>
          <a:ext cx="4280162" cy="3143250"/>
        </a:xfrm>
        <a:prstGeom prst="rect">
          <a:avLst/>
        </a:prstGeom>
      </xdr:spPr>
    </xdr:pic>
    <xdr:clientData/>
  </xdr:twoCellAnchor>
  <xdr:twoCellAnchor editAs="oneCell">
    <xdr:from>
      <xdr:col>13</xdr:col>
      <xdr:colOff>438150</xdr:colOff>
      <xdr:row>25</xdr:row>
      <xdr:rowOff>2590800</xdr:rowOff>
    </xdr:from>
    <xdr:to>
      <xdr:col>14</xdr:col>
      <xdr:colOff>1120864</xdr:colOff>
      <xdr:row>34</xdr:row>
      <xdr:rowOff>114300</xdr:rowOff>
    </xdr:to>
    <xdr:pic>
      <xdr:nvPicPr>
        <xdr:cNvPr id="24" name="Imagem 15">
          <a:extLst>
            <a:ext uri="{FF2B5EF4-FFF2-40B4-BE49-F238E27FC236}">
              <a16:creationId xmlns:a16="http://schemas.microsoft.com/office/drawing/2014/main" id="{5242C7E2-90A1-3B0A-788A-5A3ABE6AE521}"/>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10496550" y="13182600"/>
          <a:ext cx="2216239" cy="2000250"/>
        </a:xfrm>
        <a:prstGeom prst="rect">
          <a:avLst/>
        </a:prstGeom>
      </xdr:spPr>
    </xdr:pic>
    <xdr:clientData/>
  </xdr:twoCellAnchor>
  <xdr:twoCellAnchor editAs="oneCell">
    <xdr:from>
      <xdr:col>13</xdr:col>
      <xdr:colOff>609601</xdr:colOff>
      <xdr:row>33</xdr:row>
      <xdr:rowOff>57150</xdr:rowOff>
    </xdr:from>
    <xdr:to>
      <xdr:col>14</xdr:col>
      <xdr:colOff>830878</xdr:colOff>
      <xdr:row>40</xdr:row>
      <xdr:rowOff>95250</xdr:rowOff>
    </xdr:to>
    <xdr:pic>
      <xdr:nvPicPr>
        <xdr:cNvPr id="28" name="Imagem 16">
          <a:extLst>
            <a:ext uri="{FF2B5EF4-FFF2-40B4-BE49-F238E27FC236}">
              <a16:creationId xmlns:a16="http://schemas.microsoft.com/office/drawing/2014/main" id="{72F7981A-7D13-7340-E7A7-122157C54096}"/>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10668001" y="14897100"/>
          <a:ext cx="1754802" cy="1638300"/>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xdr:twoCellAnchor editAs="oneCell">
    <xdr:from>
      <xdr:col>2</xdr:col>
      <xdr:colOff>168992</xdr:colOff>
      <xdr:row>1</xdr:row>
      <xdr:rowOff>76814</xdr:rowOff>
    </xdr:from>
    <xdr:to>
      <xdr:col>2</xdr:col>
      <xdr:colOff>1115684</xdr:colOff>
      <xdr:row>3</xdr:row>
      <xdr:rowOff>264968</xdr:rowOff>
    </xdr:to>
    <xdr:pic>
      <xdr:nvPicPr>
        <xdr:cNvPr id="2" name="Imagem 1">
          <a:extLst>
            <a:ext uri="{FF2B5EF4-FFF2-40B4-BE49-F238E27FC236}">
              <a16:creationId xmlns:a16="http://schemas.microsoft.com/office/drawing/2014/main" id="{28936C27-6ED0-41B2-ABE6-C9E4CFC47996}"/>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2" y="219689"/>
          <a:ext cx="946692" cy="988254"/>
        </a:xfrm>
        <a:prstGeom prst="rect">
          <a:avLst/>
        </a:prstGeom>
      </xdr:spPr>
    </xdr:pic>
    <xdr:clientData/>
  </xdr:twoCellAnchor>
  <xdr:oneCellAnchor>
    <xdr:from>
      <xdr:col>17</xdr:col>
      <xdr:colOff>1223949</xdr:colOff>
      <xdr:row>0</xdr:row>
      <xdr:rowOff>0</xdr:rowOff>
    </xdr:from>
    <xdr:ext cx="646896" cy="677573"/>
    <xdr:pic>
      <xdr:nvPicPr>
        <xdr:cNvPr id="3" name="Gráfico 2" descr="Início com preenchimento sólido">
          <a:hlinkClick xmlns:r="http://schemas.openxmlformats.org/officeDocument/2006/relationships" r:id="rId2"/>
          <a:extLst>
            <a:ext uri="{FF2B5EF4-FFF2-40B4-BE49-F238E27FC236}">
              <a16:creationId xmlns:a16="http://schemas.microsoft.com/office/drawing/2014/main" id="{C28858B0-7BF0-4BC5-B572-1B22407FE292}"/>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199"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4" name="TextBox 18">
          <a:extLst>
            <a:ext uri="{FF2B5EF4-FFF2-40B4-BE49-F238E27FC236}">
              <a16:creationId xmlns:a16="http://schemas.microsoft.com/office/drawing/2014/main" id="{AB43B548-C4C2-450E-A247-BC5538106EF9}"/>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5" name="TextBox 19">
          <a:extLst>
            <a:ext uri="{FF2B5EF4-FFF2-40B4-BE49-F238E27FC236}">
              <a16:creationId xmlns:a16="http://schemas.microsoft.com/office/drawing/2014/main" id="{700E88CC-6E81-4588-90C2-20B57842D993}"/>
            </a:ext>
          </a:extLst>
        </xdr:cNvPr>
        <xdr:cNvSpPr txBox="1"/>
      </xdr:nvSpPr>
      <xdr:spPr>
        <a:xfrm>
          <a:off x="17962526"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6" name="TextBox 22">
          <a:extLst>
            <a:ext uri="{FF2B5EF4-FFF2-40B4-BE49-F238E27FC236}">
              <a16:creationId xmlns:a16="http://schemas.microsoft.com/office/drawing/2014/main" id="{C4E6FE3A-D185-44AD-AD05-E36F4E9EF4D2}"/>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1111442</xdr:colOff>
      <xdr:row>1</xdr:row>
      <xdr:rowOff>446563</xdr:rowOff>
    </xdr:to>
    <xdr:sp macro="" textlink="">
      <xdr:nvSpPr>
        <xdr:cNvPr id="7" name="Isosceles Triangle 23">
          <a:hlinkClick xmlns:r="http://schemas.openxmlformats.org/officeDocument/2006/relationships" r:id="rId5"/>
          <a:extLst>
            <a:ext uri="{FF2B5EF4-FFF2-40B4-BE49-F238E27FC236}">
              <a16:creationId xmlns:a16="http://schemas.microsoft.com/office/drawing/2014/main" id="{327EEB6B-EF68-42F1-9F80-BD46E2475CC1}"/>
            </a:ext>
          </a:extLst>
        </xdr:cNvPr>
        <xdr:cNvSpPr/>
      </xdr:nvSpPr>
      <xdr:spPr>
        <a:xfrm rot="5400000">
          <a:off x="18307884"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8" name="Isosceles Triangle 25">
          <a:hlinkClick xmlns:r="http://schemas.openxmlformats.org/officeDocument/2006/relationships" r:id="rId6"/>
          <a:extLst>
            <a:ext uri="{FF2B5EF4-FFF2-40B4-BE49-F238E27FC236}">
              <a16:creationId xmlns:a16="http://schemas.microsoft.com/office/drawing/2014/main" id="{C492750F-3F42-4CBE-9E81-B66F00B5D434}"/>
            </a:ext>
          </a:extLst>
        </xdr:cNvPr>
        <xdr:cNvSpPr/>
      </xdr:nvSpPr>
      <xdr:spPr>
        <a:xfrm rot="16200000">
          <a:off x="16647194"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0</xdr:colOff>
      <xdr:row>1</xdr:row>
      <xdr:rowOff>0</xdr:rowOff>
    </xdr:from>
    <xdr:to>
      <xdr:col>11</xdr:col>
      <xdr:colOff>369938</xdr:colOff>
      <xdr:row>1</xdr:row>
      <xdr:rowOff>293124</xdr:rowOff>
    </xdr:to>
    <xdr:sp macro="" textlink="">
      <xdr:nvSpPr>
        <xdr:cNvPr id="9" name="Retângulo 8">
          <a:hlinkClick xmlns:r="http://schemas.openxmlformats.org/officeDocument/2006/relationships" r:id="rId7"/>
          <a:extLst>
            <a:ext uri="{FF2B5EF4-FFF2-40B4-BE49-F238E27FC236}">
              <a16:creationId xmlns:a16="http://schemas.microsoft.com/office/drawing/2014/main" id="{E698EE3B-4313-4078-998D-600C3A59007F}"/>
            </a:ext>
          </a:extLst>
        </xdr:cNvPr>
        <xdr:cNvSpPr/>
      </xdr:nvSpPr>
      <xdr:spPr>
        <a:xfrm>
          <a:off x="5362575" y="142875"/>
          <a:ext cx="1903463" cy="293124"/>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171450</xdr:colOff>
      <xdr:row>1</xdr:row>
      <xdr:rowOff>381000</xdr:rowOff>
    </xdr:from>
    <xdr:to>
      <xdr:col>10</xdr:col>
      <xdr:colOff>1371600</xdr:colOff>
      <xdr:row>4</xdr:row>
      <xdr:rowOff>133350</xdr:rowOff>
    </xdr:to>
    <xdr:grpSp>
      <xdr:nvGrpSpPr>
        <xdr:cNvPr id="10" name="Agrupar 9">
          <a:hlinkClick xmlns:r="http://schemas.openxmlformats.org/officeDocument/2006/relationships" r:id="rId8"/>
          <a:extLst>
            <a:ext uri="{FF2B5EF4-FFF2-40B4-BE49-F238E27FC236}">
              <a16:creationId xmlns:a16="http://schemas.microsoft.com/office/drawing/2014/main" id="{DCDB43C8-C198-4855-8D76-467D543F00B9}"/>
            </a:ext>
          </a:extLst>
        </xdr:cNvPr>
        <xdr:cNvGrpSpPr/>
      </xdr:nvGrpSpPr>
      <xdr:grpSpPr>
        <a:xfrm>
          <a:off x="5804807" y="517071"/>
          <a:ext cx="1200150" cy="995136"/>
          <a:chOff x="5155045" y="476250"/>
          <a:chExt cx="909205" cy="829829"/>
        </a:xfrm>
      </xdr:grpSpPr>
      <xdr:sp macro="" textlink="">
        <xdr:nvSpPr>
          <xdr:cNvPr id="11" name="Elipse 10">
            <a:extLst>
              <a:ext uri="{FF2B5EF4-FFF2-40B4-BE49-F238E27FC236}">
                <a16:creationId xmlns:a16="http://schemas.microsoft.com/office/drawing/2014/main" id="{2DC8CD11-7514-6070-E55F-36B259CE79C8}"/>
              </a:ext>
            </a:extLst>
          </xdr:cNvPr>
          <xdr:cNvSpPr/>
        </xdr:nvSpPr>
        <xdr:spPr>
          <a:xfrm>
            <a:off x="5155045" y="476250"/>
            <a:ext cx="909205" cy="829829"/>
          </a:xfrm>
          <a:prstGeom prst="ellipse">
            <a:avLst/>
          </a:prstGeom>
          <a:solidFill>
            <a:schemeClr val="bg1"/>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2" name="Imagem 11">
            <a:extLst>
              <a:ext uri="{FF2B5EF4-FFF2-40B4-BE49-F238E27FC236}">
                <a16:creationId xmlns:a16="http://schemas.microsoft.com/office/drawing/2014/main" id="{FC73D604-25BF-ABD5-63CC-96ACF04062B5}"/>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5207001" y="476250"/>
            <a:ext cx="779328" cy="777875"/>
          </a:xfrm>
          <a:prstGeom prst="rect">
            <a:avLst/>
          </a:prstGeom>
        </xdr:spPr>
      </xdr:pic>
    </xdr:grpSp>
    <xdr:clientData/>
  </xdr:twoCellAnchor>
  <xdr:twoCellAnchor editAs="oneCell">
    <xdr:from>
      <xdr:col>10</xdr:col>
      <xdr:colOff>1</xdr:colOff>
      <xdr:row>27</xdr:row>
      <xdr:rowOff>0</xdr:rowOff>
    </xdr:from>
    <xdr:to>
      <xdr:col>12</xdr:col>
      <xdr:colOff>1</xdr:colOff>
      <xdr:row>34</xdr:row>
      <xdr:rowOff>40746</xdr:rowOff>
    </xdr:to>
    <xdr:pic>
      <xdr:nvPicPr>
        <xdr:cNvPr id="14" name="Imagem 14">
          <a:extLst>
            <a:ext uri="{FF2B5EF4-FFF2-40B4-BE49-F238E27FC236}">
              <a16:creationId xmlns:a16="http://schemas.microsoft.com/office/drawing/2014/main" id="{EB972070-03B9-1017-675E-E37CEECDDA38}"/>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429251" y="13468350"/>
          <a:ext cx="3067050" cy="1640946"/>
        </a:xfrm>
        <a:prstGeom prst="rect">
          <a:avLst/>
        </a:prstGeom>
      </xdr:spPr>
    </xdr:pic>
    <xdr:clientData/>
  </xdr:twoCellAnchor>
  <xdr:twoCellAnchor editAs="oneCell">
    <xdr:from>
      <xdr:col>9</xdr:col>
      <xdr:colOff>95250</xdr:colOff>
      <xdr:row>33</xdr:row>
      <xdr:rowOff>95251</xdr:rowOff>
    </xdr:from>
    <xdr:to>
      <xdr:col>12</xdr:col>
      <xdr:colOff>132932</xdr:colOff>
      <xdr:row>39</xdr:row>
      <xdr:rowOff>57150</xdr:rowOff>
    </xdr:to>
    <xdr:pic>
      <xdr:nvPicPr>
        <xdr:cNvPr id="18" name="Imagem 15">
          <a:extLst>
            <a:ext uri="{FF2B5EF4-FFF2-40B4-BE49-F238E27FC236}">
              <a16:creationId xmlns:a16="http://schemas.microsoft.com/office/drawing/2014/main" id="{D48CEC80-08D0-9843-E509-CF98C08363D8}"/>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5372100" y="14935201"/>
          <a:ext cx="3247607" cy="1333500"/>
        </a:xfrm>
        <a:prstGeom prst="rect">
          <a:avLst/>
        </a:prstGeom>
      </xdr:spPr>
    </xdr:pic>
    <xdr:clientData/>
  </xdr:twoCellAnchor>
  <xdr:twoCellAnchor editAs="oneCell">
    <xdr:from>
      <xdr:col>12</xdr:col>
      <xdr:colOff>1348860</xdr:colOff>
      <xdr:row>26</xdr:row>
      <xdr:rowOff>99785</xdr:rowOff>
    </xdr:from>
    <xdr:to>
      <xdr:col>14</xdr:col>
      <xdr:colOff>1591642</xdr:colOff>
      <xdr:row>30</xdr:row>
      <xdr:rowOff>154214</xdr:rowOff>
    </xdr:to>
    <xdr:pic>
      <xdr:nvPicPr>
        <xdr:cNvPr id="13" name="Imagem 12">
          <a:extLst>
            <a:ext uri="{FF2B5EF4-FFF2-40B4-BE49-F238E27FC236}">
              <a16:creationId xmlns:a16="http://schemas.microsoft.com/office/drawing/2014/main" id="{DA0E0AE7-89BD-A88B-8933-69C9BD87DF87}"/>
            </a:ext>
          </a:extLst>
        </xdr:cNvPr>
        <xdr:cNvPicPr>
          <a:picLocks noChangeAspect="1"/>
        </xdr:cNvPicPr>
      </xdr:nvPicPr>
      <xdr:blipFill>
        <a:blip xmlns:r="http://schemas.openxmlformats.org/officeDocument/2006/relationships" r:embed="rId12"/>
        <a:stretch>
          <a:fillRect/>
        </a:stretch>
      </xdr:blipFill>
      <xdr:spPr>
        <a:xfrm>
          <a:off x="10193503" y="13171714"/>
          <a:ext cx="3454068" cy="961572"/>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xdr:twoCellAnchor editAs="oneCell">
    <xdr:from>
      <xdr:col>2</xdr:col>
      <xdr:colOff>168992</xdr:colOff>
      <xdr:row>1</xdr:row>
      <xdr:rowOff>76814</xdr:rowOff>
    </xdr:from>
    <xdr:to>
      <xdr:col>2</xdr:col>
      <xdr:colOff>1115684</xdr:colOff>
      <xdr:row>3</xdr:row>
      <xdr:rowOff>264968</xdr:rowOff>
    </xdr:to>
    <xdr:pic>
      <xdr:nvPicPr>
        <xdr:cNvPr id="2" name="Imagem 1">
          <a:extLst>
            <a:ext uri="{FF2B5EF4-FFF2-40B4-BE49-F238E27FC236}">
              <a16:creationId xmlns:a16="http://schemas.microsoft.com/office/drawing/2014/main" id="{9254BEC2-67A0-4069-9EA6-EB6826E488DA}"/>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2" y="219689"/>
          <a:ext cx="946692" cy="988254"/>
        </a:xfrm>
        <a:prstGeom prst="rect">
          <a:avLst/>
        </a:prstGeom>
      </xdr:spPr>
    </xdr:pic>
    <xdr:clientData/>
  </xdr:twoCellAnchor>
  <xdr:oneCellAnchor>
    <xdr:from>
      <xdr:col>17</xdr:col>
      <xdr:colOff>1223949</xdr:colOff>
      <xdr:row>0</xdr:row>
      <xdr:rowOff>0</xdr:rowOff>
    </xdr:from>
    <xdr:ext cx="646896" cy="677573"/>
    <xdr:pic>
      <xdr:nvPicPr>
        <xdr:cNvPr id="3" name="Gráfico 2" descr="Início com preenchimento sólido">
          <a:hlinkClick xmlns:r="http://schemas.openxmlformats.org/officeDocument/2006/relationships" r:id="rId2"/>
          <a:extLst>
            <a:ext uri="{FF2B5EF4-FFF2-40B4-BE49-F238E27FC236}">
              <a16:creationId xmlns:a16="http://schemas.microsoft.com/office/drawing/2014/main" id="{5755A384-6CA0-41DF-A25F-D9AD2D2290F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199"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4" name="TextBox 18">
          <a:extLst>
            <a:ext uri="{FF2B5EF4-FFF2-40B4-BE49-F238E27FC236}">
              <a16:creationId xmlns:a16="http://schemas.microsoft.com/office/drawing/2014/main" id="{4E023EC8-D1E9-4DD3-8173-71B09655021B}"/>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5" name="TextBox 19">
          <a:extLst>
            <a:ext uri="{FF2B5EF4-FFF2-40B4-BE49-F238E27FC236}">
              <a16:creationId xmlns:a16="http://schemas.microsoft.com/office/drawing/2014/main" id="{40D3DFE8-4FB0-440E-8DE5-6850CC23138C}"/>
            </a:ext>
          </a:extLst>
        </xdr:cNvPr>
        <xdr:cNvSpPr txBox="1"/>
      </xdr:nvSpPr>
      <xdr:spPr>
        <a:xfrm>
          <a:off x="17962526"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6" name="TextBox 22">
          <a:extLst>
            <a:ext uri="{FF2B5EF4-FFF2-40B4-BE49-F238E27FC236}">
              <a16:creationId xmlns:a16="http://schemas.microsoft.com/office/drawing/2014/main" id="{C0A72D8B-987A-413C-B417-56ED0C4C30DD}"/>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1111442</xdr:colOff>
      <xdr:row>1</xdr:row>
      <xdr:rowOff>446563</xdr:rowOff>
    </xdr:to>
    <xdr:sp macro="" textlink="">
      <xdr:nvSpPr>
        <xdr:cNvPr id="7" name="Isosceles Triangle 23">
          <a:extLst>
            <a:ext uri="{FF2B5EF4-FFF2-40B4-BE49-F238E27FC236}">
              <a16:creationId xmlns:a16="http://schemas.microsoft.com/office/drawing/2014/main" id="{5AF1A1CF-D1E2-4F1B-91FE-987AC00411D2}"/>
            </a:ext>
          </a:extLst>
        </xdr:cNvPr>
        <xdr:cNvSpPr/>
      </xdr:nvSpPr>
      <xdr:spPr>
        <a:xfrm rot="5400000">
          <a:off x="18307884"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8" name="Isosceles Triangle 25">
          <a:extLst>
            <a:ext uri="{FF2B5EF4-FFF2-40B4-BE49-F238E27FC236}">
              <a16:creationId xmlns:a16="http://schemas.microsoft.com/office/drawing/2014/main" id="{81EA6699-087E-4210-8554-3240E0865C9E}"/>
            </a:ext>
          </a:extLst>
        </xdr:cNvPr>
        <xdr:cNvSpPr/>
      </xdr:nvSpPr>
      <xdr:spPr>
        <a:xfrm rot="16200000">
          <a:off x="16647194"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0</xdr:colOff>
      <xdr:row>1</xdr:row>
      <xdr:rowOff>0</xdr:rowOff>
    </xdr:from>
    <xdr:to>
      <xdr:col>11</xdr:col>
      <xdr:colOff>369938</xdr:colOff>
      <xdr:row>1</xdr:row>
      <xdr:rowOff>293124</xdr:rowOff>
    </xdr:to>
    <xdr:sp macro="" textlink="">
      <xdr:nvSpPr>
        <xdr:cNvPr id="9" name="Retângulo 8">
          <a:hlinkClick xmlns:r="http://schemas.openxmlformats.org/officeDocument/2006/relationships" r:id="rId5"/>
          <a:extLst>
            <a:ext uri="{FF2B5EF4-FFF2-40B4-BE49-F238E27FC236}">
              <a16:creationId xmlns:a16="http://schemas.microsoft.com/office/drawing/2014/main" id="{F985E0AC-771D-4D7C-99CC-9D5130383588}"/>
            </a:ext>
          </a:extLst>
        </xdr:cNvPr>
        <xdr:cNvSpPr/>
      </xdr:nvSpPr>
      <xdr:spPr>
        <a:xfrm>
          <a:off x="5362575" y="142875"/>
          <a:ext cx="1903463" cy="293124"/>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171450</xdr:colOff>
      <xdr:row>1</xdr:row>
      <xdr:rowOff>381000</xdr:rowOff>
    </xdr:from>
    <xdr:to>
      <xdr:col>10</xdr:col>
      <xdr:colOff>1371600</xdr:colOff>
      <xdr:row>4</xdr:row>
      <xdr:rowOff>133350</xdr:rowOff>
    </xdr:to>
    <xdr:grpSp>
      <xdr:nvGrpSpPr>
        <xdr:cNvPr id="10" name="Agrupar 9">
          <a:hlinkClick xmlns:r="http://schemas.openxmlformats.org/officeDocument/2006/relationships" r:id="rId6"/>
          <a:extLst>
            <a:ext uri="{FF2B5EF4-FFF2-40B4-BE49-F238E27FC236}">
              <a16:creationId xmlns:a16="http://schemas.microsoft.com/office/drawing/2014/main" id="{295CC898-B508-401D-83CA-D2ED5A94F020}"/>
            </a:ext>
          </a:extLst>
        </xdr:cNvPr>
        <xdr:cNvGrpSpPr/>
      </xdr:nvGrpSpPr>
      <xdr:grpSpPr>
        <a:xfrm>
          <a:off x="5804807" y="517071"/>
          <a:ext cx="1200150" cy="995136"/>
          <a:chOff x="5155045" y="476250"/>
          <a:chExt cx="909205" cy="829829"/>
        </a:xfrm>
      </xdr:grpSpPr>
      <xdr:sp macro="" textlink="">
        <xdr:nvSpPr>
          <xdr:cNvPr id="11" name="Elipse 10">
            <a:extLst>
              <a:ext uri="{FF2B5EF4-FFF2-40B4-BE49-F238E27FC236}">
                <a16:creationId xmlns:a16="http://schemas.microsoft.com/office/drawing/2014/main" id="{805ED3A2-5FF2-3103-A791-A41A1D045C9F}"/>
              </a:ext>
            </a:extLst>
          </xdr:cNvPr>
          <xdr:cNvSpPr/>
        </xdr:nvSpPr>
        <xdr:spPr>
          <a:xfrm>
            <a:off x="5155045" y="476250"/>
            <a:ext cx="909205" cy="829829"/>
          </a:xfrm>
          <a:prstGeom prst="ellipse">
            <a:avLst/>
          </a:prstGeom>
          <a:solidFill>
            <a:schemeClr val="bg1"/>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2" name="Imagem 11">
            <a:extLst>
              <a:ext uri="{FF2B5EF4-FFF2-40B4-BE49-F238E27FC236}">
                <a16:creationId xmlns:a16="http://schemas.microsoft.com/office/drawing/2014/main" id="{D2A64A34-06F0-D08F-2DF9-9F901D00A9B2}"/>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5207001" y="476250"/>
            <a:ext cx="779328" cy="777875"/>
          </a:xfrm>
          <a:prstGeom prst="rect">
            <a:avLst/>
          </a:prstGeom>
        </xdr:spPr>
      </xdr:pic>
    </xdr:grpSp>
    <xdr:clientData/>
  </xdr:twoCellAnchor>
  <xdr:twoCellAnchor editAs="oneCell">
    <xdr:from>
      <xdr:col>10</xdr:col>
      <xdr:colOff>0</xdr:colOff>
      <xdr:row>26</xdr:row>
      <xdr:rowOff>0</xdr:rowOff>
    </xdr:from>
    <xdr:to>
      <xdr:col>11</xdr:col>
      <xdr:colOff>1379467</xdr:colOff>
      <xdr:row>32</xdr:row>
      <xdr:rowOff>95250</xdr:rowOff>
    </xdr:to>
    <xdr:pic>
      <xdr:nvPicPr>
        <xdr:cNvPr id="14" name="Imagem 12">
          <a:extLst>
            <a:ext uri="{FF2B5EF4-FFF2-40B4-BE49-F238E27FC236}">
              <a16:creationId xmlns:a16="http://schemas.microsoft.com/office/drawing/2014/main" id="{9613CF2E-B10B-E42E-D36C-A6D885E46D69}"/>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5429250" y="13239750"/>
          <a:ext cx="2912992" cy="1466850"/>
        </a:xfrm>
        <a:prstGeom prst="rect">
          <a:avLst/>
        </a:prstGeom>
      </xdr:spPr>
    </xdr:pic>
    <xdr:clientData/>
  </xdr:twoCellAnchor>
  <xdr:twoCellAnchor editAs="oneCell">
    <xdr:from>
      <xdr:col>9</xdr:col>
      <xdr:colOff>95250</xdr:colOff>
      <xdr:row>33</xdr:row>
      <xdr:rowOff>38101</xdr:rowOff>
    </xdr:from>
    <xdr:to>
      <xdr:col>12</xdr:col>
      <xdr:colOff>1421077</xdr:colOff>
      <xdr:row>39</xdr:row>
      <xdr:rowOff>171451</xdr:rowOff>
    </xdr:to>
    <xdr:pic>
      <xdr:nvPicPr>
        <xdr:cNvPr id="17" name="Imagem 13">
          <a:extLst>
            <a:ext uri="{FF2B5EF4-FFF2-40B4-BE49-F238E27FC236}">
              <a16:creationId xmlns:a16="http://schemas.microsoft.com/office/drawing/2014/main" id="{B129213F-1533-55B7-B223-54FAC1DB7398}"/>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5372100" y="14878051"/>
          <a:ext cx="4564327" cy="1504950"/>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xdr:twoCellAnchor editAs="oneCell">
    <xdr:from>
      <xdr:col>2</xdr:col>
      <xdr:colOff>168992</xdr:colOff>
      <xdr:row>1</xdr:row>
      <xdr:rowOff>76814</xdr:rowOff>
    </xdr:from>
    <xdr:to>
      <xdr:col>2</xdr:col>
      <xdr:colOff>1115684</xdr:colOff>
      <xdr:row>3</xdr:row>
      <xdr:rowOff>264968</xdr:rowOff>
    </xdr:to>
    <xdr:pic>
      <xdr:nvPicPr>
        <xdr:cNvPr id="2" name="Imagem 1">
          <a:extLst>
            <a:ext uri="{FF2B5EF4-FFF2-40B4-BE49-F238E27FC236}">
              <a16:creationId xmlns:a16="http://schemas.microsoft.com/office/drawing/2014/main" id="{52A142B7-8B4A-4A81-8B5E-83BF2D6B9742}"/>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2" y="219689"/>
          <a:ext cx="946692" cy="988254"/>
        </a:xfrm>
        <a:prstGeom prst="rect">
          <a:avLst/>
        </a:prstGeom>
      </xdr:spPr>
    </xdr:pic>
    <xdr:clientData/>
  </xdr:twoCellAnchor>
  <xdr:oneCellAnchor>
    <xdr:from>
      <xdr:col>17</xdr:col>
      <xdr:colOff>1223949</xdr:colOff>
      <xdr:row>0</xdr:row>
      <xdr:rowOff>0</xdr:rowOff>
    </xdr:from>
    <xdr:ext cx="646896" cy="677573"/>
    <xdr:pic>
      <xdr:nvPicPr>
        <xdr:cNvPr id="3" name="Gráfico 2" descr="Início com preenchimento sólido">
          <a:hlinkClick xmlns:r="http://schemas.openxmlformats.org/officeDocument/2006/relationships" r:id="rId2"/>
          <a:extLst>
            <a:ext uri="{FF2B5EF4-FFF2-40B4-BE49-F238E27FC236}">
              <a16:creationId xmlns:a16="http://schemas.microsoft.com/office/drawing/2014/main" id="{2DA2B691-0A70-4321-9436-A92515D1F0FB}"/>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199"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4" name="TextBox 18">
          <a:extLst>
            <a:ext uri="{FF2B5EF4-FFF2-40B4-BE49-F238E27FC236}">
              <a16:creationId xmlns:a16="http://schemas.microsoft.com/office/drawing/2014/main" id="{764492EA-A9DA-431B-8541-22B4259779C4}"/>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5" name="TextBox 19">
          <a:extLst>
            <a:ext uri="{FF2B5EF4-FFF2-40B4-BE49-F238E27FC236}">
              <a16:creationId xmlns:a16="http://schemas.microsoft.com/office/drawing/2014/main" id="{D0C0844C-2D47-44CE-9DD2-7C43252B72BF}"/>
            </a:ext>
          </a:extLst>
        </xdr:cNvPr>
        <xdr:cNvSpPr txBox="1"/>
      </xdr:nvSpPr>
      <xdr:spPr>
        <a:xfrm>
          <a:off x="17962526"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6" name="TextBox 22">
          <a:extLst>
            <a:ext uri="{FF2B5EF4-FFF2-40B4-BE49-F238E27FC236}">
              <a16:creationId xmlns:a16="http://schemas.microsoft.com/office/drawing/2014/main" id="{D94B0E74-FFD7-48EF-B4A9-25CCA20395DA}"/>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1111442</xdr:colOff>
      <xdr:row>1</xdr:row>
      <xdr:rowOff>446563</xdr:rowOff>
    </xdr:to>
    <xdr:sp macro="" textlink="">
      <xdr:nvSpPr>
        <xdr:cNvPr id="7" name="Isosceles Triangle 23">
          <a:hlinkClick xmlns:r="http://schemas.openxmlformats.org/officeDocument/2006/relationships" r:id="rId5"/>
          <a:extLst>
            <a:ext uri="{FF2B5EF4-FFF2-40B4-BE49-F238E27FC236}">
              <a16:creationId xmlns:a16="http://schemas.microsoft.com/office/drawing/2014/main" id="{9F0F1251-7B35-433B-9616-71736ACC56AD}"/>
            </a:ext>
          </a:extLst>
        </xdr:cNvPr>
        <xdr:cNvSpPr/>
      </xdr:nvSpPr>
      <xdr:spPr>
        <a:xfrm rot="5400000">
          <a:off x="18307884"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8" name="Isosceles Triangle 25">
          <a:hlinkClick xmlns:r="http://schemas.openxmlformats.org/officeDocument/2006/relationships" r:id="rId6"/>
          <a:extLst>
            <a:ext uri="{FF2B5EF4-FFF2-40B4-BE49-F238E27FC236}">
              <a16:creationId xmlns:a16="http://schemas.microsoft.com/office/drawing/2014/main" id="{08451018-760A-4CE7-94A7-A1D34C8EDFC1}"/>
            </a:ext>
          </a:extLst>
        </xdr:cNvPr>
        <xdr:cNvSpPr/>
      </xdr:nvSpPr>
      <xdr:spPr>
        <a:xfrm rot="16200000">
          <a:off x="16647194"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0</xdr:colOff>
      <xdr:row>1</xdr:row>
      <xdr:rowOff>0</xdr:rowOff>
    </xdr:from>
    <xdr:to>
      <xdr:col>11</xdr:col>
      <xdr:colOff>369938</xdr:colOff>
      <xdr:row>1</xdr:row>
      <xdr:rowOff>293124</xdr:rowOff>
    </xdr:to>
    <xdr:sp macro="" textlink="">
      <xdr:nvSpPr>
        <xdr:cNvPr id="9" name="Retângulo 8">
          <a:hlinkClick xmlns:r="http://schemas.openxmlformats.org/officeDocument/2006/relationships" r:id="rId7"/>
          <a:extLst>
            <a:ext uri="{FF2B5EF4-FFF2-40B4-BE49-F238E27FC236}">
              <a16:creationId xmlns:a16="http://schemas.microsoft.com/office/drawing/2014/main" id="{628FB5CB-EBBB-4D57-BF99-67E21E1B3C0F}"/>
            </a:ext>
          </a:extLst>
        </xdr:cNvPr>
        <xdr:cNvSpPr/>
      </xdr:nvSpPr>
      <xdr:spPr>
        <a:xfrm>
          <a:off x="5362575" y="142875"/>
          <a:ext cx="1903463" cy="293124"/>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266700</xdr:colOff>
      <xdr:row>1</xdr:row>
      <xdr:rowOff>323850</xdr:rowOff>
    </xdr:from>
    <xdr:to>
      <xdr:col>10</xdr:col>
      <xdr:colOff>1367367</xdr:colOff>
      <xdr:row>4</xdr:row>
      <xdr:rowOff>103717</xdr:rowOff>
    </xdr:to>
    <xdr:grpSp>
      <xdr:nvGrpSpPr>
        <xdr:cNvPr id="10" name="Agrupar 9">
          <a:hlinkClick xmlns:r="http://schemas.openxmlformats.org/officeDocument/2006/relationships" r:id="rId8"/>
          <a:extLst>
            <a:ext uri="{FF2B5EF4-FFF2-40B4-BE49-F238E27FC236}">
              <a16:creationId xmlns:a16="http://schemas.microsoft.com/office/drawing/2014/main" id="{33BE03FF-E4C0-4BA6-AC11-32D2070FD152}"/>
            </a:ext>
          </a:extLst>
        </xdr:cNvPr>
        <xdr:cNvGrpSpPr/>
      </xdr:nvGrpSpPr>
      <xdr:grpSpPr>
        <a:xfrm>
          <a:off x="5900057" y="459921"/>
          <a:ext cx="1100667" cy="1022653"/>
          <a:chOff x="5155045" y="476250"/>
          <a:chExt cx="909205" cy="829829"/>
        </a:xfrm>
      </xdr:grpSpPr>
      <xdr:sp macro="" textlink="">
        <xdr:nvSpPr>
          <xdr:cNvPr id="11" name="Elipse 10">
            <a:extLst>
              <a:ext uri="{FF2B5EF4-FFF2-40B4-BE49-F238E27FC236}">
                <a16:creationId xmlns:a16="http://schemas.microsoft.com/office/drawing/2014/main" id="{A4548466-9899-5C8A-F2D1-5783E5585EE9}"/>
              </a:ext>
            </a:extLst>
          </xdr:cNvPr>
          <xdr:cNvSpPr/>
        </xdr:nvSpPr>
        <xdr:spPr>
          <a:xfrm>
            <a:off x="5155045" y="476250"/>
            <a:ext cx="909205" cy="829829"/>
          </a:xfrm>
          <a:prstGeom prst="ellipse">
            <a:avLst/>
          </a:prstGeom>
          <a:solidFill>
            <a:schemeClr val="bg1"/>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2" name="Imagem 11">
            <a:extLst>
              <a:ext uri="{FF2B5EF4-FFF2-40B4-BE49-F238E27FC236}">
                <a16:creationId xmlns:a16="http://schemas.microsoft.com/office/drawing/2014/main" id="{9437B652-331A-27EE-8A2C-75C8A8A9DAD7}"/>
              </a:ext>
            </a:extLst>
          </xdr:cNvPr>
          <xdr:cNvPicPr>
            <a:picLocks noChangeAspect="1"/>
          </xdr:cNvPicPr>
        </xdr:nvPicPr>
        <xdr:blipFill rotWithShape="1">
          <a:blip xmlns:r="http://schemas.openxmlformats.org/officeDocument/2006/relationships" r:embed="rId9" cstate="email">
            <a:extLst>
              <a:ext uri="{28A0092B-C50C-407E-A947-70E740481C1C}">
                <a14:useLocalDpi xmlns:a14="http://schemas.microsoft.com/office/drawing/2010/main"/>
              </a:ext>
            </a:extLst>
          </a:blip>
          <a:srcRect/>
          <a:stretch/>
        </xdr:blipFill>
        <xdr:spPr>
          <a:xfrm>
            <a:off x="5270500" y="571500"/>
            <a:ext cx="677995" cy="650875"/>
          </a:xfrm>
          <a:prstGeom prst="rect">
            <a:avLst/>
          </a:prstGeom>
        </xdr:spPr>
      </xdr:pic>
    </xdr:grpSp>
    <xdr:clientData/>
  </xdr:twoCellAnchor>
  <xdr:twoCellAnchor editAs="oneCell">
    <xdr:from>
      <xdr:col>10</xdr:col>
      <xdr:colOff>1</xdr:colOff>
      <xdr:row>26</xdr:row>
      <xdr:rowOff>0</xdr:rowOff>
    </xdr:from>
    <xdr:to>
      <xdr:col>11</xdr:col>
      <xdr:colOff>523876</xdr:colOff>
      <xdr:row>33</xdr:row>
      <xdr:rowOff>147299</xdr:rowOff>
    </xdr:to>
    <xdr:pic>
      <xdr:nvPicPr>
        <xdr:cNvPr id="14" name="Imagem 12">
          <a:extLst>
            <a:ext uri="{FF2B5EF4-FFF2-40B4-BE49-F238E27FC236}">
              <a16:creationId xmlns:a16="http://schemas.microsoft.com/office/drawing/2014/main" id="{85AF898C-521F-0023-A80D-50FFCBA53233}"/>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429251" y="13239750"/>
          <a:ext cx="2057400" cy="1747499"/>
        </a:xfrm>
        <a:prstGeom prst="rect">
          <a:avLst/>
        </a:prstGeom>
      </xdr:spPr>
    </xdr:pic>
    <xdr:clientData/>
  </xdr:twoCellAnchor>
  <xdr:twoCellAnchor editAs="oneCell">
    <xdr:from>
      <xdr:col>10</xdr:col>
      <xdr:colOff>19050</xdr:colOff>
      <xdr:row>32</xdr:row>
      <xdr:rowOff>19050</xdr:rowOff>
    </xdr:from>
    <xdr:to>
      <xdr:col>11</xdr:col>
      <xdr:colOff>533610</xdr:colOff>
      <xdr:row>41</xdr:row>
      <xdr:rowOff>95250</xdr:rowOff>
    </xdr:to>
    <xdr:pic>
      <xdr:nvPicPr>
        <xdr:cNvPr id="17" name="Imagem 13">
          <a:extLst>
            <a:ext uri="{FF2B5EF4-FFF2-40B4-BE49-F238E27FC236}">
              <a16:creationId xmlns:a16="http://schemas.microsoft.com/office/drawing/2014/main" id="{15188E9A-5974-2834-4C13-EE93486B8420}"/>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5448300" y="14630400"/>
          <a:ext cx="2048085" cy="2133600"/>
        </a:xfrm>
        <a:prstGeom prst="rect">
          <a:avLst/>
        </a:prstGeom>
      </xdr:spPr>
    </xdr:pic>
    <xdr:clientData/>
  </xdr:twoCellAnchor>
  <xdr:twoCellAnchor editAs="oneCell">
    <xdr:from>
      <xdr:col>13</xdr:col>
      <xdr:colOff>0</xdr:colOff>
      <xdr:row>27</xdr:row>
      <xdr:rowOff>0</xdr:rowOff>
    </xdr:from>
    <xdr:to>
      <xdr:col>15</xdr:col>
      <xdr:colOff>161679</xdr:colOff>
      <xdr:row>31</xdr:row>
      <xdr:rowOff>57150</xdr:rowOff>
    </xdr:to>
    <xdr:pic>
      <xdr:nvPicPr>
        <xdr:cNvPr id="19" name="Imagem 14">
          <a:extLst>
            <a:ext uri="{FF2B5EF4-FFF2-40B4-BE49-F238E27FC236}">
              <a16:creationId xmlns:a16="http://schemas.microsoft.com/office/drawing/2014/main" id="{5C98A4B9-7432-273C-3EA9-9B3E750048FE}"/>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9985375" y="13303250"/>
          <a:ext cx="3241429" cy="946150"/>
        </a:xfrm>
        <a:prstGeom prst="rect">
          <a:avLst/>
        </a:prstGeom>
      </xdr:spPr>
    </xdr:pic>
    <xdr:clientData/>
  </xdr:twoCellAnchor>
  <xdr:twoCellAnchor editAs="oneCell">
    <xdr:from>
      <xdr:col>16</xdr:col>
      <xdr:colOff>1</xdr:colOff>
      <xdr:row>26</xdr:row>
      <xdr:rowOff>1</xdr:rowOff>
    </xdr:from>
    <xdr:to>
      <xdr:col>18</xdr:col>
      <xdr:colOff>517329</xdr:colOff>
      <xdr:row>30</xdr:row>
      <xdr:rowOff>209551</xdr:rowOff>
    </xdr:to>
    <xdr:pic>
      <xdr:nvPicPr>
        <xdr:cNvPr id="21" name="Imagem 15">
          <a:extLst>
            <a:ext uri="{FF2B5EF4-FFF2-40B4-BE49-F238E27FC236}">
              <a16:creationId xmlns:a16="http://schemas.microsoft.com/office/drawing/2014/main" id="{53242C81-7292-A80A-43A1-5DEE90455072}"/>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14687551" y="13239751"/>
          <a:ext cx="3584378" cy="1123950"/>
        </a:xfrm>
        <a:prstGeom prst="rect">
          <a:avLst/>
        </a:prstGeom>
      </xdr:spPr>
    </xdr:pic>
    <xdr:clientData/>
  </xdr:twoCellAnchor>
  <xdr:twoCellAnchor editAs="oneCell">
    <xdr:from>
      <xdr:col>19</xdr:col>
      <xdr:colOff>1</xdr:colOff>
      <xdr:row>27</xdr:row>
      <xdr:rowOff>0</xdr:rowOff>
    </xdr:from>
    <xdr:to>
      <xdr:col>20</xdr:col>
      <xdr:colOff>1076326</xdr:colOff>
      <xdr:row>38</xdr:row>
      <xdr:rowOff>47894</xdr:rowOff>
    </xdr:to>
    <xdr:pic>
      <xdr:nvPicPr>
        <xdr:cNvPr id="23" name="Imagem 16">
          <a:extLst>
            <a:ext uri="{FF2B5EF4-FFF2-40B4-BE49-F238E27FC236}">
              <a16:creationId xmlns:a16="http://schemas.microsoft.com/office/drawing/2014/main" id="{6EBF9667-0BC2-D3D9-A0CA-2331E3A9404B}"/>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19316701" y="13468350"/>
          <a:ext cx="2609850" cy="2562494"/>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xdr:twoCellAnchor editAs="oneCell">
    <xdr:from>
      <xdr:col>2</xdr:col>
      <xdr:colOff>168992</xdr:colOff>
      <xdr:row>1</xdr:row>
      <xdr:rowOff>76814</xdr:rowOff>
    </xdr:from>
    <xdr:to>
      <xdr:col>2</xdr:col>
      <xdr:colOff>1115684</xdr:colOff>
      <xdr:row>3</xdr:row>
      <xdr:rowOff>264968</xdr:rowOff>
    </xdr:to>
    <xdr:pic>
      <xdr:nvPicPr>
        <xdr:cNvPr id="2" name="Imagem 1">
          <a:extLst>
            <a:ext uri="{FF2B5EF4-FFF2-40B4-BE49-F238E27FC236}">
              <a16:creationId xmlns:a16="http://schemas.microsoft.com/office/drawing/2014/main" id="{1006FE08-237F-404D-9832-B91982C11296}"/>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2" y="219689"/>
          <a:ext cx="946692" cy="988254"/>
        </a:xfrm>
        <a:prstGeom prst="rect">
          <a:avLst/>
        </a:prstGeom>
      </xdr:spPr>
    </xdr:pic>
    <xdr:clientData/>
  </xdr:twoCellAnchor>
  <xdr:oneCellAnchor>
    <xdr:from>
      <xdr:col>17</xdr:col>
      <xdr:colOff>1223949</xdr:colOff>
      <xdr:row>0</xdr:row>
      <xdr:rowOff>0</xdr:rowOff>
    </xdr:from>
    <xdr:ext cx="646896" cy="677573"/>
    <xdr:pic>
      <xdr:nvPicPr>
        <xdr:cNvPr id="3" name="Gráfico 2" descr="Início com preenchimento sólido">
          <a:hlinkClick xmlns:r="http://schemas.openxmlformats.org/officeDocument/2006/relationships" r:id="rId2"/>
          <a:extLst>
            <a:ext uri="{FF2B5EF4-FFF2-40B4-BE49-F238E27FC236}">
              <a16:creationId xmlns:a16="http://schemas.microsoft.com/office/drawing/2014/main" id="{744F9E87-8CAC-40C5-B9DC-F9F9C94ED6D8}"/>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199"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4" name="TextBox 18">
          <a:extLst>
            <a:ext uri="{FF2B5EF4-FFF2-40B4-BE49-F238E27FC236}">
              <a16:creationId xmlns:a16="http://schemas.microsoft.com/office/drawing/2014/main" id="{01960374-4A44-4A91-AC37-C4216845F3F1}"/>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5" name="TextBox 19">
          <a:extLst>
            <a:ext uri="{FF2B5EF4-FFF2-40B4-BE49-F238E27FC236}">
              <a16:creationId xmlns:a16="http://schemas.microsoft.com/office/drawing/2014/main" id="{1D5BCF19-9164-4DC2-B1BD-CB2BFEF4B47B}"/>
            </a:ext>
          </a:extLst>
        </xdr:cNvPr>
        <xdr:cNvSpPr txBox="1"/>
      </xdr:nvSpPr>
      <xdr:spPr>
        <a:xfrm>
          <a:off x="17962526"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6" name="TextBox 22">
          <a:extLst>
            <a:ext uri="{FF2B5EF4-FFF2-40B4-BE49-F238E27FC236}">
              <a16:creationId xmlns:a16="http://schemas.microsoft.com/office/drawing/2014/main" id="{AEEF4AE1-C497-4148-8F23-64BEA9885507}"/>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1111442</xdr:colOff>
      <xdr:row>1</xdr:row>
      <xdr:rowOff>446563</xdr:rowOff>
    </xdr:to>
    <xdr:sp macro="" textlink="">
      <xdr:nvSpPr>
        <xdr:cNvPr id="7" name="Isosceles Triangle 23">
          <a:hlinkClick xmlns:r="http://schemas.openxmlformats.org/officeDocument/2006/relationships" r:id="rId5"/>
          <a:extLst>
            <a:ext uri="{FF2B5EF4-FFF2-40B4-BE49-F238E27FC236}">
              <a16:creationId xmlns:a16="http://schemas.microsoft.com/office/drawing/2014/main" id="{C48CAF53-726C-40AF-A32A-71940D75A4A6}"/>
            </a:ext>
          </a:extLst>
        </xdr:cNvPr>
        <xdr:cNvSpPr/>
      </xdr:nvSpPr>
      <xdr:spPr>
        <a:xfrm rot="5400000">
          <a:off x="18307884"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8" name="Isosceles Triangle 25">
          <a:hlinkClick xmlns:r="http://schemas.openxmlformats.org/officeDocument/2006/relationships" r:id="rId6"/>
          <a:extLst>
            <a:ext uri="{FF2B5EF4-FFF2-40B4-BE49-F238E27FC236}">
              <a16:creationId xmlns:a16="http://schemas.microsoft.com/office/drawing/2014/main" id="{2C44ACA6-BDFD-4E9A-85BC-22FFC829A61E}"/>
            </a:ext>
          </a:extLst>
        </xdr:cNvPr>
        <xdr:cNvSpPr/>
      </xdr:nvSpPr>
      <xdr:spPr>
        <a:xfrm rot="16200000">
          <a:off x="16647194"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57150</xdr:colOff>
      <xdr:row>1</xdr:row>
      <xdr:rowOff>0</xdr:rowOff>
    </xdr:from>
    <xdr:to>
      <xdr:col>11</xdr:col>
      <xdr:colOff>427088</xdr:colOff>
      <xdr:row>1</xdr:row>
      <xdr:rowOff>293124</xdr:rowOff>
    </xdr:to>
    <xdr:sp macro="" textlink="">
      <xdr:nvSpPr>
        <xdr:cNvPr id="9" name="Retângulo 8">
          <a:hlinkClick xmlns:r="http://schemas.openxmlformats.org/officeDocument/2006/relationships" r:id="rId7"/>
          <a:extLst>
            <a:ext uri="{FF2B5EF4-FFF2-40B4-BE49-F238E27FC236}">
              <a16:creationId xmlns:a16="http://schemas.microsoft.com/office/drawing/2014/main" id="{0CF5511B-4325-4978-9C88-D8942566B97D}"/>
            </a:ext>
          </a:extLst>
        </xdr:cNvPr>
        <xdr:cNvSpPr/>
      </xdr:nvSpPr>
      <xdr:spPr>
        <a:xfrm>
          <a:off x="5419725" y="142875"/>
          <a:ext cx="1903463" cy="293124"/>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266700</xdr:colOff>
      <xdr:row>1</xdr:row>
      <xdr:rowOff>323850</xdr:rowOff>
    </xdr:from>
    <xdr:to>
      <xdr:col>10</xdr:col>
      <xdr:colOff>1367367</xdr:colOff>
      <xdr:row>4</xdr:row>
      <xdr:rowOff>103717</xdr:rowOff>
    </xdr:to>
    <xdr:grpSp>
      <xdr:nvGrpSpPr>
        <xdr:cNvPr id="10" name="Agrupar 9">
          <a:hlinkClick xmlns:r="http://schemas.openxmlformats.org/officeDocument/2006/relationships" r:id="rId8"/>
          <a:extLst>
            <a:ext uri="{FF2B5EF4-FFF2-40B4-BE49-F238E27FC236}">
              <a16:creationId xmlns:a16="http://schemas.microsoft.com/office/drawing/2014/main" id="{9C8A13FD-823A-41A1-8636-30D3F45473C0}"/>
            </a:ext>
          </a:extLst>
        </xdr:cNvPr>
        <xdr:cNvGrpSpPr/>
      </xdr:nvGrpSpPr>
      <xdr:grpSpPr>
        <a:xfrm>
          <a:off x="5900057" y="459921"/>
          <a:ext cx="1100667" cy="1022653"/>
          <a:chOff x="5155045" y="476250"/>
          <a:chExt cx="909205" cy="829829"/>
        </a:xfrm>
      </xdr:grpSpPr>
      <xdr:sp macro="" textlink="">
        <xdr:nvSpPr>
          <xdr:cNvPr id="11" name="Elipse 10">
            <a:extLst>
              <a:ext uri="{FF2B5EF4-FFF2-40B4-BE49-F238E27FC236}">
                <a16:creationId xmlns:a16="http://schemas.microsoft.com/office/drawing/2014/main" id="{C8B018F1-4859-ED94-F7FA-056A59294D3E}"/>
              </a:ext>
            </a:extLst>
          </xdr:cNvPr>
          <xdr:cNvSpPr/>
        </xdr:nvSpPr>
        <xdr:spPr>
          <a:xfrm>
            <a:off x="5155045" y="476250"/>
            <a:ext cx="909205" cy="829829"/>
          </a:xfrm>
          <a:prstGeom prst="ellipse">
            <a:avLst/>
          </a:prstGeom>
          <a:solidFill>
            <a:schemeClr val="bg1"/>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2" name="Imagem 11">
            <a:extLst>
              <a:ext uri="{FF2B5EF4-FFF2-40B4-BE49-F238E27FC236}">
                <a16:creationId xmlns:a16="http://schemas.microsoft.com/office/drawing/2014/main" id="{1AAB8DF9-C858-080B-0F9F-C3E0CBD9062B}"/>
              </a:ext>
            </a:extLst>
          </xdr:cNvPr>
          <xdr:cNvPicPr>
            <a:picLocks noChangeAspect="1"/>
          </xdr:cNvPicPr>
        </xdr:nvPicPr>
        <xdr:blipFill rotWithShape="1">
          <a:blip xmlns:r="http://schemas.openxmlformats.org/officeDocument/2006/relationships" r:embed="rId9" cstate="email">
            <a:extLst>
              <a:ext uri="{28A0092B-C50C-407E-A947-70E740481C1C}">
                <a14:useLocalDpi xmlns:a14="http://schemas.microsoft.com/office/drawing/2010/main"/>
              </a:ext>
            </a:extLst>
          </a:blip>
          <a:srcRect/>
          <a:stretch/>
        </xdr:blipFill>
        <xdr:spPr>
          <a:xfrm>
            <a:off x="5270500" y="571500"/>
            <a:ext cx="677995" cy="650875"/>
          </a:xfrm>
          <a:prstGeom prst="rect">
            <a:avLst/>
          </a:prstGeom>
        </xdr:spPr>
      </xdr:pic>
    </xdr:grpSp>
    <xdr:clientData/>
  </xdr:twoCellAnchor>
  <xdr:twoCellAnchor editAs="oneCell">
    <xdr:from>
      <xdr:col>10</xdr:col>
      <xdr:colOff>1</xdr:colOff>
      <xdr:row>27</xdr:row>
      <xdr:rowOff>1</xdr:rowOff>
    </xdr:from>
    <xdr:to>
      <xdr:col>12</xdr:col>
      <xdr:colOff>171451</xdr:colOff>
      <xdr:row>35</xdr:row>
      <xdr:rowOff>36459</xdr:rowOff>
    </xdr:to>
    <xdr:pic>
      <xdr:nvPicPr>
        <xdr:cNvPr id="14" name="Imagem 12">
          <a:extLst>
            <a:ext uri="{FF2B5EF4-FFF2-40B4-BE49-F238E27FC236}">
              <a16:creationId xmlns:a16="http://schemas.microsoft.com/office/drawing/2014/main" id="{47BEDC97-7E8A-8187-6012-A00136EFAF14}"/>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429251" y="13468351"/>
          <a:ext cx="3238500" cy="1865258"/>
        </a:xfrm>
        <a:prstGeom prst="rect">
          <a:avLst/>
        </a:prstGeom>
      </xdr:spPr>
    </xdr:pic>
    <xdr:clientData/>
  </xdr:twoCellAnchor>
  <xdr:twoCellAnchor editAs="oneCell">
    <xdr:from>
      <xdr:col>16</xdr:col>
      <xdr:colOff>0</xdr:colOff>
      <xdr:row>27</xdr:row>
      <xdr:rowOff>1</xdr:rowOff>
    </xdr:from>
    <xdr:to>
      <xdr:col>18</xdr:col>
      <xdr:colOff>628650</xdr:colOff>
      <xdr:row>35</xdr:row>
      <xdr:rowOff>116545</xdr:rowOff>
    </xdr:to>
    <xdr:pic>
      <xdr:nvPicPr>
        <xdr:cNvPr id="16" name="Imagem 13">
          <a:extLst>
            <a:ext uri="{FF2B5EF4-FFF2-40B4-BE49-F238E27FC236}">
              <a16:creationId xmlns:a16="http://schemas.microsoft.com/office/drawing/2014/main" id="{F57D51DE-3723-EB0C-27B5-BD932E3F5DB6}"/>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14687550" y="13468351"/>
          <a:ext cx="3695700" cy="1945344"/>
        </a:xfrm>
        <a:prstGeom prst="rect">
          <a:avLst/>
        </a:prstGeom>
      </xdr:spPr>
    </xdr:pic>
    <xdr:clientData/>
  </xdr:twoCellAnchor>
  <xdr:twoCellAnchor editAs="oneCell">
    <xdr:from>
      <xdr:col>16</xdr:col>
      <xdr:colOff>114301</xdr:colOff>
      <xdr:row>35</xdr:row>
      <xdr:rowOff>133350</xdr:rowOff>
    </xdr:from>
    <xdr:to>
      <xdr:col>18</xdr:col>
      <xdr:colOff>67725</xdr:colOff>
      <xdr:row>41</xdr:row>
      <xdr:rowOff>209550</xdr:rowOff>
    </xdr:to>
    <xdr:pic>
      <xdr:nvPicPr>
        <xdr:cNvPr id="21" name="Imagem 14">
          <a:extLst>
            <a:ext uri="{FF2B5EF4-FFF2-40B4-BE49-F238E27FC236}">
              <a16:creationId xmlns:a16="http://schemas.microsoft.com/office/drawing/2014/main" id="{3368BD5E-2B77-F196-CCC4-509C885DAB77}"/>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14801851" y="15430500"/>
          <a:ext cx="3020474" cy="1447800"/>
        </a:xfrm>
        <a:prstGeom prst="rect">
          <a:avLst/>
        </a:prstGeom>
      </xdr:spPr>
    </xdr:pic>
    <xdr:clientData/>
  </xdr:twoCellAnchor>
  <xdr:twoCellAnchor editAs="oneCell">
    <xdr:from>
      <xdr:col>18</xdr:col>
      <xdr:colOff>1485900</xdr:colOff>
      <xdr:row>26</xdr:row>
      <xdr:rowOff>57150</xdr:rowOff>
    </xdr:from>
    <xdr:to>
      <xdr:col>21</xdr:col>
      <xdr:colOff>504825</xdr:colOff>
      <xdr:row>30</xdr:row>
      <xdr:rowOff>192462</xdr:rowOff>
    </xdr:to>
    <xdr:pic>
      <xdr:nvPicPr>
        <xdr:cNvPr id="25" name="Imagem 15">
          <a:extLst>
            <a:ext uri="{FF2B5EF4-FFF2-40B4-BE49-F238E27FC236}">
              <a16:creationId xmlns:a16="http://schemas.microsoft.com/office/drawing/2014/main" id="{13A06AAE-EF96-0D6E-6BAE-B4A576761EE4}"/>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19259550" y="13296900"/>
          <a:ext cx="3619500" cy="1049712"/>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xdr:twoCellAnchor editAs="oneCell">
    <xdr:from>
      <xdr:col>2</xdr:col>
      <xdr:colOff>168992</xdr:colOff>
      <xdr:row>1</xdr:row>
      <xdr:rowOff>76814</xdr:rowOff>
    </xdr:from>
    <xdr:to>
      <xdr:col>2</xdr:col>
      <xdr:colOff>1115684</xdr:colOff>
      <xdr:row>3</xdr:row>
      <xdr:rowOff>264968</xdr:rowOff>
    </xdr:to>
    <xdr:pic>
      <xdr:nvPicPr>
        <xdr:cNvPr id="2" name="Imagem 1">
          <a:extLst>
            <a:ext uri="{FF2B5EF4-FFF2-40B4-BE49-F238E27FC236}">
              <a16:creationId xmlns:a16="http://schemas.microsoft.com/office/drawing/2014/main" id="{217EC386-0CAA-4E9D-AB4B-B3DEABD7B248}"/>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2" y="219689"/>
          <a:ext cx="946692" cy="988254"/>
        </a:xfrm>
        <a:prstGeom prst="rect">
          <a:avLst/>
        </a:prstGeom>
      </xdr:spPr>
    </xdr:pic>
    <xdr:clientData/>
  </xdr:twoCellAnchor>
  <xdr:oneCellAnchor>
    <xdr:from>
      <xdr:col>17</xdr:col>
      <xdr:colOff>1223949</xdr:colOff>
      <xdr:row>0</xdr:row>
      <xdr:rowOff>0</xdr:rowOff>
    </xdr:from>
    <xdr:ext cx="646896" cy="677573"/>
    <xdr:pic>
      <xdr:nvPicPr>
        <xdr:cNvPr id="3" name="Gráfico 2" descr="Início com preenchimento sólido">
          <a:hlinkClick xmlns:r="http://schemas.openxmlformats.org/officeDocument/2006/relationships" r:id="rId2"/>
          <a:extLst>
            <a:ext uri="{FF2B5EF4-FFF2-40B4-BE49-F238E27FC236}">
              <a16:creationId xmlns:a16="http://schemas.microsoft.com/office/drawing/2014/main" id="{654C2980-72E5-47DE-B5B8-058B0514F8E1}"/>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199"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4" name="TextBox 18">
          <a:extLst>
            <a:ext uri="{FF2B5EF4-FFF2-40B4-BE49-F238E27FC236}">
              <a16:creationId xmlns:a16="http://schemas.microsoft.com/office/drawing/2014/main" id="{2C444108-4BCE-4103-8315-36528E999B94}"/>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5" name="TextBox 19">
          <a:extLst>
            <a:ext uri="{FF2B5EF4-FFF2-40B4-BE49-F238E27FC236}">
              <a16:creationId xmlns:a16="http://schemas.microsoft.com/office/drawing/2014/main" id="{B694E969-2750-4AEE-B412-B8E916CDAFBC}"/>
            </a:ext>
          </a:extLst>
        </xdr:cNvPr>
        <xdr:cNvSpPr txBox="1"/>
      </xdr:nvSpPr>
      <xdr:spPr>
        <a:xfrm>
          <a:off x="17962526"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6" name="TextBox 22">
          <a:extLst>
            <a:ext uri="{FF2B5EF4-FFF2-40B4-BE49-F238E27FC236}">
              <a16:creationId xmlns:a16="http://schemas.microsoft.com/office/drawing/2014/main" id="{35B23269-9811-478E-8BBC-DEDF25685ADD}"/>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1111442</xdr:colOff>
      <xdr:row>1</xdr:row>
      <xdr:rowOff>446563</xdr:rowOff>
    </xdr:to>
    <xdr:sp macro="" textlink="">
      <xdr:nvSpPr>
        <xdr:cNvPr id="7" name="Isosceles Triangle 23">
          <a:hlinkClick xmlns:r="http://schemas.openxmlformats.org/officeDocument/2006/relationships" r:id="rId5"/>
          <a:extLst>
            <a:ext uri="{FF2B5EF4-FFF2-40B4-BE49-F238E27FC236}">
              <a16:creationId xmlns:a16="http://schemas.microsoft.com/office/drawing/2014/main" id="{9609B804-3A86-4074-B2A7-195CF4F0C109}"/>
            </a:ext>
          </a:extLst>
        </xdr:cNvPr>
        <xdr:cNvSpPr/>
      </xdr:nvSpPr>
      <xdr:spPr>
        <a:xfrm rot="5400000">
          <a:off x="18307884"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8" name="Isosceles Triangle 25">
          <a:hlinkClick xmlns:r="http://schemas.openxmlformats.org/officeDocument/2006/relationships" r:id="rId6"/>
          <a:extLst>
            <a:ext uri="{FF2B5EF4-FFF2-40B4-BE49-F238E27FC236}">
              <a16:creationId xmlns:a16="http://schemas.microsoft.com/office/drawing/2014/main" id="{FFB462C6-CF1D-4BCE-9373-020156776507}"/>
            </a:ext>
          </a:extLst>
        </xdr:cNvPr>
        <xdr:cNvSpPr/>
      </xdr:nvSpPr>
      <xdr:spPr>
        <a:xfrm rot="16200000">
          <a:off x="16647194"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0</xdr:colOff>
      <xdr:row>1</xdr:row>
      <xdr:rowOff>0</xdr:rowOff>
    </xdr:from>
    <xdr:to>
      <xdr:col>11</xdr:col>
      <xdr:colOff>369938</xdr:colOff>
      <xdr:row>1</xdr:row>
      <xdr:rowOff>293124</xdr:rowOff>
    </xdr:to>
    <xdr:sp macro="" textlink="">
      <xdr:nvSpPr>
        <xdr:cNvPr id="9" name="Retângulo 8">
          <a:hlinkClick xmlns:r="http://schemas.openxmlformats.org/officeDocument/2006/relationships" r:id="rId7"/>
          <a:extLst>
            <a:ext uri="{FF2B5EF4-FFF2-40B4-BE49-F238E27FC236}">
              <a16:creationId xmlns:a16="http://schemas.microsoft.com/office/drawing/2014/main" id="{D11C2A30-2D78-48C0-95F8-06A4183B48BF}"/>
            </a:ext>
          </a:extLst>
        </xdr:cNvPr>
        <xdr:cNvSpPr/>
      </xdr:nvSpPr>
      <xdr:spPr>
        <a:xfrm>
          <a:off x="5362575" y="142875"/>
          <a:ext cx="1903463" cy="293124"/>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266700</xdr:colOff>
      <xdr:row>1</xdr:row>
      <xdr:rowOff>323850</xdr:rowOff>
    </xdr:from>
    <xdr:to>
      <xdr:col>10</xdr:col>
      <xdr:colOff>1367367</xdr:colOff>
      <xdr:row>4</xdr:row>
      <xdr:rowOff>103717</xdr:rowOff>
    </xdr:to>
    <xdr:grpSp>
      <xdr:nvGrpSpPr>
        <xdr:cNvPr id="10" name="Agrupar 9">
          <a:hlinkClick xmlns:r="http://schemas.openxmlformats.org/officeDocument/2006/relationships" r:id="rId8"/>
          <a:extLst>
            <a:ext uri="{FF2B5EF4-FFF2-40B4-BE49-F238E27FC236}">
              <a16:creationId xmlns:a16="http://schemas.microsoft.com/office/drawing/2014/main" id="{ACD2E2EF-2D83-45C3-BA81-2E3F1240913E}"/>
            </a:ext>
          </a:extLst>
        </xdr:cNvPr>
        <xdr:cNvGrpSpPr/>
      </xdr:nvGrpSpPr>
      <xdr:grpSpPr>
        <a:xfrm>
          <a:off x="5900057" y="459921"/>
          <a:ext cx="1100667" cy="1022653"/>
          <a:chOff x="5155045" y="476250"/>
          <a:chExt cx="909205" cy="829829"/>
        </a:xfrm>
      </xdr:grpSpPr>
      <xdr:sp macro="" textlink="">
        <xdr:nvSpPr>
          <xdr:cNvPr id="11" name="Elipse 10">
            <a:extLst>
              <a:ext uri="{FF2B5EF4-FFF2-40B4-BE49-F238E27FC236}">
                <a16:creationId xmlns:a16="http://schemas.microsoft.com/office/drawing/2014/main" id="{BDE2F861-0B3E-9633-DE77-D6FD5CA011BE}"/>
              </a:ext>
            </a:extLst>
          </xdr:cNvPr>
          <xdr:cNvSpPr/>
        </xdr:nvSpPr>
        <xdr:spPr>
          <a:xfrm>
            <a:off x="5155045" y="476250"/>
            <a:ext cx="909205" cy="829829"/>
          </a:xfrm>
          <a:prstGeom prst="ellipse">
            <a:avLst/>
          </a:prstGeom>
          <a:solidFill>
            <a:schemeClr val="bg1"/>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2" name="Imagem 11">
            <a:extLst>
              <a:ext uri="{FF2B5EF4-FFF2-40B4-BE49-F238E27FC236}">
                <a16:creationId xmlns:a16="http://schemas.microsoft.com/office/drawing/2014/main" id="{1F320B42-DC96-5B33-CFB9-B958915B6D7F}"/>
              </a:ext>
            </a:extLst>
          </xdr:cNvPr>
          <xdr:cNvPicPr>
            <a:picLocks noChangeAspect="1"/>
          </xdr:cNvPicPr>
        </xdr:nvPicPr>
        <xdr:blipFill rotWithShape="1">
          <a:blip xmlns:r="http://schemas.openxmlformats.org/officeDocument/2006/relationships" r:embed="rId9" cstate="email">
            <a:extLst>
              <a:ext uri="{28A0092B-C50C-407E-A947-70E740481C1C}">
                <a14:useLocalDpi xmlns:a14="http://schemas.microsoft.com/office/drawing/2010/main"/>
              </a:ext>
            </a:extLst>
          </a:blip>
          <a:srcRect/>
          <a:stretch/>
        </xdr:blipFill>
        <xdr:spPr>
          <a:xfrm>
            <a:off x="5270500" y="571500"/>
            <a:ext cx="677995" cy="650875"/>
          </a:xfrm>
          <a:prstGeom prst="rect">
            <a:avLst/>
          </a:prstGeom>
        </xdr:spPr>
      </xdr:pic>
    </xdr:grpSp>
    <xdr:clientData/>
  </xdr:twoCellAnchor>
  <xdr:twoCellAnchor editAs="oneCell">
    <xdr:from>
      <xdr:col>10</xdr:col>
      <xdr:colOff>0</xdr:colOff>
      <xdr:row>27</xdr:row>
      <xdr:rowOff>0</xdr:rowOff>
    </xdr:from>
    <xdr:to>
      <xdr:col>12</xdr:col>
      <xdr:colOff>263147</xdr:colOff>
      <xdr:row>32</xdr:row>
      <xdr:rowOff>209550</xdr:rowOff>
    </xdr:to>
    <xdr:pic>
      <xdr:nvPicPr>
        <xdr:cNvPr id="14" name="Imagem 12">
          <a:extLst>
            <a:ext uri="{FF2B5EF4-FFF2-40B4-BE49-F238E27FC236}">
              <a16:creationId xmlns:a16="http://schemas.microsoft.com/office/drawing/2014/main" id="{B650576E-EA94-6FF3-A2F0-02F210D9CB3C}"/>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429250" y="13468350"/>
          <a:ext cx="3330197" cy="1352550"/>
        </a:xfrm>
        <a:prstGeom prst="rect">
          <a:avLst/>
        </a:prstGeom>
      </xdr:spPr>
    </xdr:pic>
    <xdr:clientData/>
  </xdr:twoCellAnchor>
  <xdr:twoCellAnchor editAs="oneCell">
    <xdr:from>
      <xdr:col>13</xdr:col>
      <xdr:colOff>0</xdr:colOff>
      <xdr:row>26</xdr:row>
      <xdr:rowOff>1</xdr:rowOff>
    </xdr:from>
    <xdr:to>
      <xdr:col>15</xdr:col>
      <xdr:colOff>584698</xdr:colOff>
      <xdr:row>31</xdr:row>
      <xdr:rowOff>114301</xdr:rowOff>
    </xdr:to>
    <xdr:pic>
      <xdr:nvPicPr>
        <xdr:cNvPr id="16" name="Imagem 13">
          <a:extLst>
            <a:ext uri="{FF2B5EF4-FFF2-40B4-BE49-F238E27FC236}">
              <a16:creationId xmlns:a16="http://schemas.microsoft.com/office/drawing/2014/main" id="{F8D63CD5-E5FA-0AC4-FA96-B0427508C7B9}"/>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10058400" y="13239751"/>
          <a:ext cx="3651748" cy="1257300"/>
        </a:xfrm>
        <a:prstGeom prst="rect">
          <a:avLst/>
        </a:prstGeom>
      </xdr:spPr>
    </xdr:pic>
    <xdr:clientData/>
  </xdr:twoCellAnchor>
  <xdr:twoCellAnchor editAs="oneCell">
    <xdr:from>
      <xdr:col>16</xdr:col>
      <xdr:colOff>1</xdr:colOff>
      <xdr:row>26</xdr:row>
      <xdr:rowOff>1</xdr:rowOff>
    </xdr:from>
    <xdr:to>
      <xdr:col>18</xdr:col>
      <xdr:colOff>405811</xdr:colOff>
      <xdr:row>32</xdr:row>
      <xdr:rowOff>171451</xdr:rowOff>
    </xdr:to>
    <xdr:pic>
      <xdr:nvPicPr>
        <xdr:cNvPr id="18" name="Imagem 14">
          <a:extLst>
            <a:ext uri="{FF2B5EF4-FFF2-40B4-BE49-F238E27FC236}">
              <a16:creationId xmlns:a16="http://schemas.microsoft.com/office/drawing/2014/main" id="{ECD40304-24AE-4D48-786D-03B67578CE87}"/>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14687551" y="13239751"/>
          <a:ext cx="3472860" cy="1543050"/>
        </a:xfrm>
        <a:prstGeom prst="rect">
          <a:avLst/>
        </a:prstGeom>
      </xdr:spPr>
    </xdr:pic>
    <xdr:clientData/>
  </xdr:twoCellAnchor>
  <xdr:twoCellAnchor editAs="oneCell">
    <xdr:from>
      <xdr:col>16</xdr:col>
      <xdr:colOff>0</xdr:colOff>
      <xdr:row>33</xdr:row>
      <xdr:rowOff>0</xdr:rowOff>
    </xdr:from>
    <xdr:to>
      <xdr:col>18</xdr:col>
      <xdr:colOff>476250</xdr:colOff>
      <xdr:row>38</xdr:row>
      <xdr:rowOff>82442</xdr:rowOff>
    </xdr:to>
    <xdr:pic>
      <xdr:nvPicPr>
        <xdr:cNvPr id="20" name="Imagem 15">
          <a:extLst>
            <a:ext uri="{FF2B5EF4-FFF2-40B4-BE49-F238E27FC236}">
              <a16:creationId xmlns:a16="http://schemas.microsoft.com/office/drawing/2014/main" id="{27A68ACD-B5AF-C87E-A33B-AF225D27674B}"/>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14687550" y="14839950"/>
          <a:ext cx="3543300" cy="1225442"/>
        </a:xfrm>
        <a:prstGeom prst="rect">
          <a:avLst/>
        </a:prstGeom>
      </xdr:spPr>
    </xdr:pic>
    <xdr:clientData/>
  </xdr:twoCellAnchor>
  <xdr:twoCellAnchor editAs="oneCell">
    <xdr:from>
      <xdr:col>19</xdr:col>
      <xdr:colOff>1</xdr:colOff>
      <xdr:row>27</xdr:row>
      <xdr:rowOff>0</xdr:rowOff>
    </xdr:from>
    <xdr:to>
      <xdr:col>20</xdr:col>
      <xdr:colOff>1133476</xdr:colOff>
      <xdr:row>34</xdr:row>
      <xdr:rowOff>129274</xdr:rowOff>
    </xdr:to>
    <xdr:pic>
      <xdr:nvPicPr>
        <xdr:cNvPr id="22" name="Imagem 16">
          <a:extLst>
            <a:ext uri="{FF2B5EF4-FFF2-40B4-BE49-F238E27FC236}">
              <a16:creationId xmlns:a16="http://schemas.microsoft.com/office/drawing/2014/main" id="{E56E6B7F-C73D-4440-4190-FF2AAAD7EC33}"/>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19316701" y="13468350"/>
          <a:ext cx="2667000" cy="1729474"/>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xdr:twoCellAnchor editAs="oneCell">
    <xdr:from>
      <xdr:col>2</xdr:col>
      <xdr:colOff>168992</xdr:colOff>
      <xdr:row>1</xdr:row>
      <xdr:rowOff>76814</xdr:rowOff>
    </xdr:from>
    <xdr:to>
      <xdr:col>2</xdr:col>
      <xdr:colOff>1115684</xdr:colOff>
      <xdr:row>3</xdr:row>
      <xdr:rowOff>264968</xdr:rowOff>
    </xdr:to>
    <xdr:pic>
      <xdr:nvPicPr>
        <xdr:cNvPr id="2" name="Imagem 1">
          <a:extLst>
            <a:ext uri="{FF2B5EF4-FFF2-40B4-BE49-F238E27FC236}">
              <a16:creationId xmlns:a16="http://schemas.microsoft.com/office/drawing/2014/main" id="{41F4C1CD-8DDF-4909-8154-85E9E3EAD3FC}"/>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2" y="219689"/>
          <a:ext cx="946692" cy="988254"/>
        </a:xfrm>
        <a:prstGeom prst="rect">
          <a:avLst/>
        </a:prstGeom>
      </xdr:spPr>
    </xdr:pic>
    <xdr:clientData/>
  </xdr:twoCellAnchor>
  <xdr:oneCellAnchor>
    <xdr:from>
      <xdr:col>17</xdr:col>
      <xdr:colOff>1223949</xdr:colOff>
      <xdr:row>0</xdr:row>
      <xdr:rowOff>0</xdr:rowOff>
    </xdr:from>
    <xdr:ext cx="646896" cy="677573"/>
    <xdr:pic>
      <xdr:nvPicPr>
        <xdr:cNvPr id="3" name="Gráfico 2" descr="Início com preenchimento sólido">
          <a:hlinkClick xmlns:r="http://schemas.openxmlformats.org/officeDocument/2006/relationships" r:id="rId2"/>
          <a:extLst>
            <a:ext uri="{FF2B5EF4-FFF2-40B4-BE49-F238E27FC236}">
              <a16:creationId xmlns:a16="http://schemas.microsoft.com/office/drawing/2014/main" id="{3A14E89A-10C4-4CC5-9592-FCAC38040821}"/>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199"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4" name="TextBox 18">
          <a:extLst>
            <a:ext uri="{FF2B5EF4-FFF2-40B4-BE49-F238E27FC236}">
              <a16:creationId xmlns:a16="http://schemas.microsoft.com/office/drawing/2014/main" id="{5E5B4751-41D5-479D-8966-A678805B733F}"/>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18</xdr:col>
      <xdr:colOff>331751</xdr:colOff>
      <xdr:row>1</xdr:row>
      <xdr:rowOff>487381</xdr:rowOff>
    </xdr:from>
    <xdr:to>
      <xdr:col>18</xdr:col>
      <xdr:colOff>1335959</xdr:colOff>
      <xdr:row>2</xdr:row>
      <xdr:rowOff>232443</xdr:rowOff>
    </xdr:to>
    <xdr:sp macro="" textlink="">
      <xdr:nvSpPr>
        <xdr:cNvPr id="5" name="TextBox 19">
          <a:extLst>
            <a:ext uri="{FF2B5EF4-FFF2-40B4-BE49-F238E27FC236}">
              <a16:creationId xmlns:a16="http://schemas.microsoft.com/office/drawing/2014/main" id="{A6C01BB2-98FE-43DA-BCB0-8C5334CA3719}"/>
            </a:ext>
          </a:extLst>
        </xdr:cNvPr>
        <xdr:cNvSpPr txBox="1"/>
      </xdr:nvSpPr>
      <xdr:spPr>
        <a:xfrm>
          <a:off x="17962526" y="630256"/>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Seguinte</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6" name="TextBox 22">
          <a:extLst>
            <a:ext uri="{FF2B5EF4-FFF2-40B4-BE49-F238E27FC236}">
              <a16:creationId xmlns:a16="http://schemas.microsoft.com/office/drawing/2014/main" id="{F5DF39A8-A5DE-484C-8D73-E95C2D26513D}"/>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18</xdr:col>
      <xdr:colOff>730442</xdr:colOff>
      <xdr:row>0</xdr:row>
      <xdr:rowOff>101773</xdr:rowOff>
    </xdr:from>
    <xdr:to>
      <xdr:col>18</xdr:col>
      <xdr:colOff>1111442</xdr:colOff>
      <xdr:row>1</xdr:row>
      <xdr:rowOff>446563</xdr:rowOff>
    </xdr:to>
    <xdr:sp macro="" textlink="">
      <xdr:nvSpPr>
        <xdr:cNvPr id="7" name="Isosceles Triangle 23">
          <a:hlinkClick xmlns:r="http://schemas.openxmlformats.org/officeDocument/2006/relationships" r:id="rId5"/>
          <a:extLst>
            <a:ext uri="{FF2B5EF4-FFF2-40B4-BE49-F238E27FC236}">
              <a16:creationId xmlns:a16="http://schemas.microsoft.com/office/drawing/2014/main" id="{40F15292-B441-440B-AE09-4158AFA4F059}"/>
            </a:ext>
          </a:extLst>
        </xdr:cNvPr>
        <xdr:cNvSpPr/>
      </xdr:nvSpPr>
      <xdr:spPr>
        <a:xfrm rot="5400000">
          <a:off x="18307884" y="155106"/>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8" name="Isosceles Triangle 25">
          <a:hlinkClick xmlns:r="http://schemas.openxmlformats.org/officeDocument/2006/relationships" r:id="rId6"/>
          <a:extLst>
            <a:ext uri="{FF2B5EF4-FFF2-40B4-BE49-F238E27FC236}">
              <a16:creationId xmlns:a16="http://schemas.microsoft.com/office/drawing/2014/main" id="{261C55CD-CC48-4162-A84D-ABDE3175DE52}"/>
            </a:ext>
          </a:extLst>
        </xdr:cNvPr>
        <xdr:cNvSpPr/>
      </xdr:nvSpPr>
      <xdr:spPr>
        <a:xfrm rot="16200000">
          <a:off x="16647194"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0</xdr:colOff>
      <xdr:row>1</xdr:row>
      <xdr:rowOff>0</xdr:rowOff>
    </xdr:from>
    <xdr:to>
      <xdr:col>11</xdr:col>
      <xdr:colOff>369938</xdr:colOff>
      <xdr:row>1</xdr:row>
      <xdr:rowOff>293124</xdr:rowOff>
    </xdr:to>
    <xdr:sp macro="" textlink="">
      <xdr:nvSpPr>
        <xdr:cNvPr id="9" name="Retângulo 8">
          <a:hlinkClick xmlns:r="http://schemas.openxmlformats.org/officeDocument/2006/relationships" r:id="rId7"/>
          <a:extLst>
            <a:ext uri="{FF2B5EF4-FFF2-40B4-BE49-F238E27FC236}">
              <a16:creationId xmlns:a16="http://schemas.microsoft.com/office/drawing/2014/main" id="{DA0B5F3D-4CB4-48DB-B796-5EA5F89AE047}"/>
            </a:ext>
          </a:extLst>
        </xdr:cNvPr>
        <xdr:cNvSpPr/>
      </xdr:nvSpPr>
      <xdr:spPr>
        <a:xfrm>
          <a:off x="5362575" y="142875"/>
          <a:ext cx="1903463" cy="293124"/>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266700</xdr:colOff>
      <xdr:row>1</xdr:row>
      <xdr:rowOff>323850</xdr:rowOff>
    </xdr:from>
    <xdr:to>
      <xdr:col>10</xdr:col>
      <xdr:colOff>1367367</xdr:colOff>
      <xdr:row>4</xdr:row>
      <xdr:rowOff>103717</xdr:rowOff>
    </xdr:to>
    <xdr:grpSp>
      <xdr:nvGrpSpPr>
        <xdr:cNvPr id="10" name="Agrupar 9">
          <a:hlinkClick xmlns:r="http://schemas.openxmlformats.org/officeDocument/2006/relationships" r:id="rId8"/>
          <a:extLst>
            <a:ext uri="{FF2B5EF4-FFF2-40B4-BE49-F238E27FC236}">
              <a16:creationId xmlns:a16="http://schemas.microsoft.com/office/drawing/2014/main" id="{96BC71AB-F80F-46D0-A54F-B129CE15DA7F}"/>
            </a:ext>
          </a:extLst>
        </xdr:cNvPr>
        <xdr:cNvGrpSpPr/>
      </xdr:nvGrpSpPr>
      <xdr:grpSpPr>
        <a:xfrm>
          <a:off x="5900057" y="459921"/>
          <a:ext cx="1100667" cy="1022653"/>
          <a:chOff x="5155045" y="476250"/>
          <a:chExt cx="909205" cy="829829"/>
        </a:xfrm>
      </xdr:grpSpPr>
      <xdr:sp macro="" textlink="">
        <xdr:nvSpPr>
          <xdr:cNvPr id="11" name="Elipse 10">
            <a:extLst>
              <a:ext uri="{FF2B5EF4-FFF2-40B4-BE49-F238E27FC236}">
                <a16:creationId xmlns:a16="http://schemas.microsoft.com/office/drawing/2014/main" id="{E9759AE9-386E-D226-4A42-E63F10443A0B}"/>
              </a:ext>
            </a:extLst>
          </xdr:cNvPr>
          <xdr:cNvSpPr/>
        </xdr:nvSpPr>
        <xdr:spPr>
          <a:xfrm>
            <a:off x="5155045" y="476250"/>
            <a:ext cx="909205" cy="829829"/>
          </a:xfrm>
          <a:prstGeom prst="ellipse">
            <a:avLst/>
          </a:prstGeom>
          <a:solidFill>
            <a:schemeClr val="bg1"/>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2" name="Imagem 11">
            <a:extLst>
              <a:ext uri="{FF2B5EF4-FFF2-40B4-BE49-F238E27FC236}">
                <a16:creationId xmlns:a16="http://schemas.microsoft.com/office/drawing/2014/main" id="{044FF17E-E995-40FE-9478-8EA256003910}"/>
              </a:ext>
            </a:extLst>
          </xdr:cNvPr>
          <xdr:cNvPicPr>
            <a:picLocks noChangeAspect="1"/>
          </xdr:cNvPicPr>
        </xdr:nvPicPr>
        <xdr:blipFill rotWithShape="1">
          <a:blip xmlns:r="http://schemas.openxmlformats.org/officeDocument/2006/relationships" r:embed="rId9" cstate="email">
            <a:extLst>
              <a:ext uri="{28A0092B-C50C-407E-A947-70E740481C1C}">
                <a14:useLocalDpi xmlns:a14="http://schemas.microsoft.com/office/drawing/2010/main"/>
              </a:ext>
            </a:extLst>
          </a:blip>
          <a:srcRect/>
          <a:stretch/>
        </xdr:blipFill>
        <xdr:spPr>
          <a:xfrm>
            <a:off x="5270500" y="571500"/>
            <a:ext cx="677995" cy="650875"/>
          </a:xfrm>
          <a:prstGeom prst="rect">
            <a:avLst/>
          </a:prstGeom>
        </xdr:spPr>
      </xdr:pic>
    </xdr:grpSp>
    <xdr:clientData/>
  </xdr:twoCellAnchor>
  <xdr:twoCellAnchor editAs="oneCell">
    <xdr:from>
      <xdr:col>10</xdr:col>
      <xdr:colOff>0</xdr:colOff>
      <xdr:row>27</xdr:row>
      <xdr:rowOff>0</xdr:rowOff>
    </xdr:from>
    <xdr:to>
      <xdr:col>12</xdr:col>
      <xdr:colOff>476250</xdr:colOff>
      <xdr:row>32</xdr:row>
      <xdr:rowOff>154367</xdr:rowOff>
    </xdr:to>
    <xdr:pic>
      <xdr:nvPicPr>
        <xdr:cNvPr id="47" name="Imagem 12">
          <a:extLst>
            <a:ext uri="{FF2B5EF4-FFF2-40B4-BE49-F238E27FC236}">
              <a16:creationId xmlns:a16="http://schemas.microsoft.com/office/drawing/2014/main" id="{50B4E9A5-888C-8CF9-FF8C-20DF6916296F}"/>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429250" y="13468350"/>
          <a:ext cx="3562350" cy="1297367"/>
        </a:xfrm>
        <a:prstGeom prst="rect">
          <a:avLst/>
        </a:prstGeom>
      </xdr:spPr>
    </xdr:pic>
    <xdr:clientData/>
  </xdr:twoCellAnchor>
  <xdr:twoCellAnchor editAs="oneCell">
    <xdr:from>
      <xdr:col>10</xdr:col>
      <xdr:colOff>0</xdr:colOff>
      <xdr:row>33</xdr:row>
      <xdr:rowOff>0</xdr:rowOff>
    </xdr:from>
    <xdr:to>
      <xdr:col>12</xdr:col>
      <xdr:colOff>647700</xdr:colOff>
      <xdr:row>40</xdr:row>
      <xdr:rowOff>142633</xdr:rowOff>
    </xdr:to>
    <xdr:pic>
      <xdr:nvPicPr>
        <xdr:cNvPr id="44" name="Imagem 13">
          <a:extLst>
            <a:ext uri="{FF2B5EF4-FFF2-40B4-BE49-F238E27FC236}">
              <a16:creationId xmlns:a16="http://schemas.microsoft.com/office/drawing/2014/main" id="{1E6A371C-C604-D36F-0AE0-B32806566DF6}"/>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5429250" y="14839950"/>
          <a:ext cx="3733800" cy="1742833"/>
        </a:xfrm>
        <a:prstGeom prst="rect">
          <a:avLst/>
        </a:prstGeom>
      </xdr:spPr>
    </xdr:pic>
    <xdr:clientData/>
  </xdr:twoCellAnchor>
  <xdr:twoCellAnchor editAs="oneCell">
    <xdr:from>
      <xdr:col>13</xdr:col>
      <xdr:colOff>1</xdr:colOff>
      <xdr:row>26</xdr:row>
      <xdr:rowOff>0</xdr:rowOff>
    </xdr:from>
    <xdr:to>
      <xdr:col>15</xdr:col>
      <xdr:colOff>762001</xdr:colOff>
      <xdr:row>31</xdr:row>
      <xdr:rowOff>187280</xdr:rowOff>
    </xdr:to>
    <xdr:pic>
      <xdr:nvPicPr>
        <xdr:cNvPr id="18" name="Imagem 14">
          <a:extLst>
            <a:ext uri="{FF2B5EF4-FFF2-40B4-BE49-F238E27FC236}">
              <a16:creationId xmlns:a16="http://schemas.microsoft.com/office/drawing/2014/main" id="{B8E59BCC-3768-33FB-9285-A58CFCFE871E}"/>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10058401" y="13239750"/>
          <a:ext cx="3829050" cy="1330280"/>
        </a:xfrm>
        <a:prstGeom prst="rect">
          <a:avLst/>
        </a:prstGeom>
      </xdr:spPr>
    </xdr:pic>
    <xdr:clientData/>
  </xdr:twoCellAnchor>
  <xdr:twoCellAnchor editAs="oneCell">
    <xdr:from>
      <xdr:col>13</xdr:col>
      <xdr:colOff>171450</xdr:colOff>
      <xdr:row>30</xdr:row>
      <xdr:rowOff>190501</xdr:rowOff>
    </xdr:from>
    <xdr:to>
      <xdr:col>14</xdr:col>
      <xdr:colOff>1409700</xdr:colOff>
      <xdr:row>37</xdr:row>
      <xdr:rowOff>121019</xdr:rowOff>
    </xdr:to>
    <xdr:pic>
      <xdr:nvPicPr>
        <xdr:cNvPr id="42" name="Imagem 15">
          <a:extLst>
            <a:ext uri="{FF2B5EF4-FFF2-40B4-BE49-F238E27FC236}">
              <a16:creationId xmlns:a16="http://schemas.microsoft.com/office/drawing/2014/main" id="{9DBA5CAC-8796-98C4-7A30-3BCD2E97D732}"/>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10229850" y="14344651"/>
          <a:ext cx="2781300" cy="1530718"/>
        </a:xfrm>
        <a:prstGeom prst="rect">
          <a:avLst/>
        </a:prstGeom>
      </xdr:spPr>
    </xdr:pic>
    <xdr:clientData/>
  </xdr:twoCellAnchor>
  <xdr:twoCellAnchor editAs="oneCell">
    <xdr:from>
      <xdr:col>13</xdr:col>
      <xdr:colOff>323850</xdr:colOff>
      <xdr:row>34</xdr:row>
      <xdr:rowOff>133350</xdr:rowOff>
    </xdr:from>
    <xdr:to>
      <xdr:col>15</xdr:col>
      <xdr:colOff>315246</xdr:colOff>
      <xdr:row>43</xdr:row>
      <xdr:rowOff>45198</xdr:rowOff>
    </xdr:to>
    <xdr:pic>
      <xdr:nvPicPr>
        <xdr:cNvPr id="43" name="Imagem 16">
          <a:extLst>
            <a:ext uri="{FF2B5EF4-FFF2-40B4-BE49-F238E27FC236}">
              <a16:creationId xmlns:a16="http://schemas.microsoft.com/office/drawing/2014/main" id="{C66B6315-47FA-BCD9-2A35-55018E8883CA}"/>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10382250" y="15201900"/>
          <a:ext cx="3077496" cy="1969248"/>
        </a:xfrm>
        <a:prstGeom prst="rect">
          <a:avLst/>
        </a:prstGeom>
      </xdr:spPr>
    </xdr:pic>
    <xdr:clientData/>
  </xdr:twoCellAnchor>
  <xdr:twoCellAnchor editAs="oneCell">
    <xdr:from>
      <xdr:col>16</xdr:col>
      <xdr:colOff>209550</xdr:colOff>
      <xdr:row>26</xdr:row>
      <xdr:rowOff>38101</xdr:rowOff>
    </xdr:from>
    <xdr:to>
      <xdr:col>18</xdr:col>
      <xdr:colOff>1439401</xdr:colOff>
      <xdr:row>32</xdr:row>
      <xdr:rowOff>102183</xdr:rowOff>
    </xdr:to>
    <xdr:pic>
      <xdr:nvPicPr>
        <xdr:cNvPr id="27" name="Imagem 17">
          <a:extLst>
            <a:ext uri="{FF2B5EF4-FFF2-40B4-BE49-F238E27FC236}">
              <a16:creationId xmlns:a16="http://schemas.microsoft.com/office/drawing/2014/main" id="{B2BD8C67-129F-251D-E9B3-1E3CA78992C1}"/>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14897100" y="13277851"/>
          <a:ext cx="4315951" cy="1435682"/>
        </a:xfrm>
        <a:prstGeom prst="rect">
          <a:avLst/>
        </a:prstGeom>
      </xdr:spPr>
    </xdr:pic>
    <xdr:clientData/>
  </xdr:twoCellAnchor>
  <xdr:twoCellAnchor editAs="oneCell">
    <xdr:from>
      <xdr:col>16</xdr:col>
      <xdr:colOff>266700</xdr:colOff>
      <xdr:row>32</xdr:row>
      <xdr:rowOff>19050</xdr:rowOff>
    </xdr:from>
    <xdr:to>
      <xdr:col>18</xdr:col>
      <xdr:colOff>323850</xdr:colOff>
      <xdr:row>38</xdr:row>
      <xdr:rowOff>56334</xdr:rowOff>
    </xdr:to>
    <xdr:pic>
      <xdr:nvPicPr>
        <xdr:cNvPr id="31" name="Imagem 18">
          <a:extLst>
            <a:ext uri="{FF2B5EF4-FFF2-40B4-BE49-F238E27FC236}">
              <a16:creationId xmlns:a16="http://schemas.microsoft.com/office/drawing/2014/main" id="{32369A53-3D71-A0C2-4635-E4AD950A23FA}"/>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14954250" y="14630400"/>
          <a:ext cx="3143250" cy="1408884"/>
        </a:xfrm>
        <a:prstGeom prst="rect">
          <a:avLst/>
        </a:prstGeom>
      </xdr:spPr>
    </xdr:pic>
    <xdr:clientData/>
  </xdr:twoCellAnchor>
  <xdr:twoCellAnchor editAs="oneCell">
    <xdr:from>
      <xdr:col>19</xdr:col>
      <xdr:colOff>0</xdr:colOff>
      <xdr:row>26</xdr:row>
      <xdr:rowOff>57151</xdr:rowOff>
    </xdr:from>
    <xdr:to>
      <xdr:col>21</xdr:col>
      <xdr:colOff>340525</xdr:colOff>
      <xdr:row>34</xdr:row>
      <xdr:rowOff>190500</xdr:rowOff>
    </xdr:to>
    <xdr:pic>
      <xdr:nvPicPr>
        <xdr:cNvPr id="37" name="Imagem 19">
          <a:extLst>
            <a:ext uri="{FF2B5EF4-FFF2-40B4-BE49-F238E27FC236}">
              <a16:creationId xmlns:a16="http://schemas.microsoft.com/office/drawing/2014/main" id="{ABE31959-EFD3-E9FC-C253-649FBF94A295}"/>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19316700" y="13296901"/>
          <a:ext cx="3407575" cy="1962149"/>
        </a:xfrm>
        <a:prstGeom prst="rect">
          <a:avLst/>
        </a:prstGeom>
      </xdr:spPr>
    </xdr:pic>
    <xdr:clientData/>
  </xdr:twoCellAnchor>
  <xdr:twoCellAnchor editAs="oneCell">
    <xdr:from>
      <xdr:col>18</xdr:col>
      <xdr:colOff>1428750</xdr:colOff>
      <xdr:row>34</xdr:row>
      <xdr:rowOff>95250</xdr:rowOff>
    </xdr:from>
    <xdr:to>
      <xdr:col>20</xdr:col>
      <xdr:colOff>452513</xdr:colOff>
      <xdr:row>41</xdr:row>
      <xdr:rowOff>152400</xdr:rowOff>
    </xdr:to>
    <xdr:pic>
      <xdr:nvPicPr>
        <xdr:cNvPr id="45" name="Imagem 21">
          <a:extLst>
            <a:ext uri="{FF2B5EF4-FFF2-40B4-BE49-F238E27FC236}">
              <a16:creationId xmlns:a16="http://schemas.microsoft.com/office/drawing/2014/main" id="{C0843DBB-4A6D-B5D7-884B-CEC7E068B2AC}"/>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19202400" y="15163800"/>
          <a:ext cx="2090813" cy="1657350"/>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xdr:twoCellAnchor editAs="oneCell">
    <xdr:from>
      <xdr:col>2</xdr:col>
      <xdr:colOff>168992</xdr:colOff>
      <xdr:row>1</xdr:row>
      <xdr:rowOff>76814</xdr:rowOff>
    </xdr:from>
    <xdr:to>
      <xdr:col>2</xdr:col>
      <xdr:colOff>1115684</xdr:colOff>
      <xdr:row>3</xdr:row>
      <xdr:rowOff>264968</xdr:rowOff>
    </xdr:to>
    <xdr:pic>
      <xdr:nvPicPr>
        <xdr:cNvPr id="2" name="Imagem 1">
          <a:extLst>
            <a:ext uri="{FF2B5EF4-FFF2-40B4-BE49-F238E27FC236}">
              <a16:creationId xmlns:a16="http://schemas.microsoft.com/office/drawing/2014/main" id="{FA0AD6B2-BA7B-40CE-AE57-56538E256C05}"/>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69042" y="219689"/>
          <a:ext cx="946692" cy="988254"/>
        </a:xfrm>
        <a:prstGeom prst="rect">
          <a:avLst/>
        </a:prstGeom>
      </xdr:spPr>
    </xdr:pic>
    <xdr:clientData/>
  </xdr:twoCellAnchor>
  <xdr:oneCellAnchor>
    <xdr:from>
      <xdr:col>17</xdr:col>
      <xdr:colOff>1223949</xdr:colOff>
      <xdr:row>0</xdr:row>
      <xdr:rowOff>0</xdr:rowOff>
    </xdr:from>
    <xdr:ext cx="646896" cy="677573"/>
    <xdr:pic>
      <xdr:nvPicPr>
        <xdr:cNvPr id="3" name="Gráfico 2" descr="Início com preenchimento sólido">
          <a:hlinkClick xmlns:r="http://schemas.openxmlformats.org/officeDocument/2006/relationships" r:id="rId2"/>
          <a:extLst>
            <a:ext uri="{FF2B5EF4-FFF2-40B4-BE49-F238E27FC236}">
              <a16:creationId xmlns:a16="http://schemas.microsoft.com/office/drawing/2014/main" id="{253CB8FB-DE32-42C5-83CF-269024422471}"/>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 uri="{96DAC541-7B7A-43D3-8B79-37D633B846F1}">
              <asvg:svgBlip xmlns:asvg="http://schemas.microsoft.com/office/drawing/2016/SVG/main" r:embed="rId4"/>
            </a:ext>
          </a:extLst>
        </a:blip>
        <a:stretch>
          <a:fillRect/>
        </a:stretch>
      </xdr:blipFill>
      <xdr:spPr>
        <a:xfrm>
          <a:off x="17321199" y="0"/>
          <a:ext cx="646896" cy="677573"/>
        </a:xfrm>
        <a:prstGeom prst="rect">
          <a:avLst/>
        </a:prstGeom>
      </xdr:spPr>
    </xdr:pic>
    <xdr:clientData/>
  </xdr:oneCellAnchor>
  <xdr:twoCellAnchor>
    <xdr:from>
      <xdr:col>17</xdr:col>
      <xdr:colOff>1077423</xdr:colOff>
      <xdr:row>1</xdr:row>
      <xdr:rowOff>473774</xdr:rowOff>
    </xdr:from>
    <xdr:to>
      <xdr:col>18</xdr:col>
      <xdr:colOff>465102</xdr:colOff>
      <xdr:row>2</xdr:row>
      <xdr:rowOff>188024</xdr:rowOff>
    </xdr:to>
    <xdr:sp macro="" textlink="">
      <xdr:nvSpPr>
        <xdr:cNvPr id="4" name="TextBox 18">
          <a:extLst>
            <a:ext uri="{FF2B5EF4-FFF2-40B4-BE49-F238E27FC236}">
              <a16:creationId xmlns:a16="http://schemas.microsoft.com/office/drawing/2014/main" id="{2D66EF68-D56B-4644-8D05-B648B8584F2C}"/>
            </a:ext>
          </a:extLst>
        </xdr:cNvPr>
        <xdr:cNvSpPr txBox="1"/>
      </xdr:nvSpPr>
      <xdr:spPr>
        <a:xfrm>
          <a:off x="17174673" y="616649"/>
          <a:ext cx="921204" cy="26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Inicio</a:t>
          </a:r>
        </a:p>
      </xdr:txBody>
    </xdr:sp>
    <xdr:clientData/>
  </xdr:twoCellAnchor>
  <xdr:twoCellAnchor>
    <xdr:from>
      <xdr:col>17</xdr:col>
      <xdr:colOff>307258</xdr:colOff>
      <xdr:row>1</xdr:row>
      <xdr:rowOff>476495</xdr:rowOff>
    </xdr:from>
    <xdr:to>
      <xdr:col>17</xdr:col>
      <xdr:colOff>1311466</xdr:colOff>
      <xdr:row>2</xdr:row>
      <xdr:rowOff>221557</xdr:rowOff>
    </xdr:to>
    <xdr:sp macro="" textlink="">
      <xdr:nvSpPr>
        <xdr:cNvPr id="5" name="TextBox 22">
          <a:extLst>
            <a:ext uri="{FF2B5EF4-FFF2-40B4-BE49-F238E27FC236}">
              <a16:creationId xmlns:a16="http://schemas.microsoft.com/office/drawing/2014/main" id="{126E1A00-09D1-4DE0-B131-FA9DC0A7BC77}"/>
            </a:ext>
          </a:extLst>
        </xdr:cNvPr>
        <xdr:cNvSpPr txBox="1"/>
      </xdr:nvSpPr>
      <xdr:spPr>
        <a:xfrm>
          <a:off x="16404508" y="619370"/>
          <a:ext cx="1004208" cy="2975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MX" sz="1200">
              <a:solidFill>
                <a:schemeClr val="tx1">
                  <a:lumMod val="75000"/>
                  <a:lumOff val="25000"/>
                </a:schemeClr>
              </a:solidFill>
              <a:latin typeface="Century Gothic" panose="020B0502020202020204" pitchFamily="34" charset="0"/>
            </a:rPr>
            <a:t>Anterior</a:t>
          </a:r>
        </a:p>
      </xdr:txBody>
    </xdr:sp>
    <xdr:clientData/>
  </xdr:twoCellAnchor>
  <xdr:twoCellAnchor>
    <xdr:from>
      <xdr:col>17</xdr:col>
      <xdr:colOff>603277</xdr:colOff>
      <xdr:row>0</xdr:row>
      <xdr:rowOff>135420</xdr:rowOff>
    </xdr:from>
    <xdr:to>
      <xdr:col>17</xdr:col>
      <xdr:colOff>984277</xdr:colOff>
      <xdr:row>1</xdr:row>
      <xdr:rowOff>480210</xdr:rowOff>
    </xdr:to>
    <xdr:sp macro="" textlink="">
      <xdr:nvSpPr>
        <xdr:cNvPr id="6" name="Isosceles Triangle 25">
          <a:hlinkClick xmlns:r="http://schemas.openxmlformats.org/officeDocument/2006/relationships" r:id="rId5"/>
          <a:extLst>
            <a:ext uri="{FF2B5EF4-FFF2-40B4-BE49-F238E27FC236}">
              <a16:creationId xmlns:a16="http://schemas.microsoft.com/office/drawing/2014/main" id="{932B59ED-F2EE-4ED1-AB19-C7E097FD9601}"/>
            </a:ext>
          </a:extLst>
        </xdr:cNvPr>
        <xdr:cNvSpPr/>
      </xdr:nvSpPr>
      <xdr:spPr>
        <a:xfrm rot="16200000">
          <a:off x="16647194" y="188753"/>
          <a:ext cx="487665" cy="381000"/>
        </a:xfrm>
        <a:prstGeom prst="triangle">
          <a:avLst/>
        </a:prstGeom>
        <a:solidFill>
          <a:schemeClr val="tx1">
            <a:lumMod val="75000"/>
            <a:lumOff val="2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s-MX" sz="1100">
            <a:solidFill>
              <a:schemeClr val="lt1"/>
            </a:solidFill>
            <a:latin typeface="+mn-lt"/>
            <a:ea typeface="+mn-ea"/>
            <a:cs typeface="+mn-cs"/>
          </a:endParaRPr>
        </a:p>
      </xdr:txBody>
    </xdr:sp>
    <xdr:clientData/>
  </xdr:twoCellAnchor>
  <xdr:twoCellAnchor>
    <xdr:from>
      <xdr:col>10</xdr:col>
      <xdr:colOff>0</xdr:colOff>
      <xdr:row>1</xdr:row>
      <xdr:rowOff>0</xdr:rowOff>
    </xdr:from>
    <xdr:to>
      <xdr:col>11</xdr:col>
      <xdr:colOff>369938</xdr:colOff>
      <xdr:row>1</xdr:row>
      <xdr:rowOff>293124</xdr:rowOff>
    </xdr:to>
    <xdr:sp macro="" textlink="">
      <xdr:nvSpPr>
        <xdr:cNvPr id="7" name="Retângulo 6">
          <a:hlinkClick xmlns:r="http://schemas.openxmlformats.org/officeDocument/2006/relationships" r:id="rId6"/>
          <a:extLst>
            <a:ext uri="{FF2B5EF4-FFF2-40B4-BE49-F238E27FC236}">
              <a16:creationId xmlns:a16="http://schemas.microsoft.com/office/drawing/2014/main" id="{7E48FB60-90F2-495D-998C-F49379DC4F60}"/>
            </a:ext>
          </a:extLst>
        </xdr:cNvPr>
        <xdr:cNvSpPr/>
      </xdr:nvSpPr>
      <xdr:spPr>
        <a:xfrm>
          <a:off x="5362575" y="142875"/>
          <a:ext cx="1903463" cy="293124"/>
        </a:xfrm>
        <a:prstGeom prst="rect">
          <a:avLst/>
        </a:prstGeom>
        <a:solidFill>
          <a:schemeClr val="bg1"/>
        </a:solidFill>
        <a:ln>
          <a:solidFill>
            <a:schemeClr val="bg2">
              <a:lumMod val="75000"/>
            </a:schemeClr>
          </a:solid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600" b="1">
              <a:solidFill>
                <a:sysClr val="windowText" lastClr="000000"/>
              </a:solidFill>
              <a:latin typeface="Century Gothic" panose="020B0502020202020204" pitchFamily="34" charset="0"/>
            </a:rPr>
            <a:t>INSTRUÇÕES</a:t>
          </a:r>
        </a:p>
      </xdr:txBody>
    </xdr:sp>
    <xdr:clientData/>
  </xdr:twoCellAnchor>
  <xdr:twoCellAnchor>
    <xdr:from>
      <xdr:col>10</xdr:col>
      <xdr:colOff>266700</xdr:colOff>
      <xdr:row>1</xdr:row>
      <xdr:rowOff>323850</xdr:rowOff>
    </xdr:from>
    <xdr:to>
      <xdr:col>10</xdr:col>
      <xdr:colOff>1367367</xdr:colOff>
      <xdr:row>4</xdr:row>
      <xdr:rowOff>103717</xdr:rowOff>
    </xdr:to>
    <xdr:grpSp>
      <xdr:nvGrpSpPr>
        <xdr:cNvPr id="8" name="Agrupar 7">
          <a:hlinkClick xmlns:r="http://schemas.openxmlformats.org/officeDocument/2006/relationships" r:id="rId7"/>
          <a:extLst>
            <a:ext uri="{FF2B5EF4-FFF2-40B4-BE49-F238E27FC236}">
              <a16:creationId xmlns:a16="http://schemas.microsoft.com/office/drawing/2014/main" id="{287029A2-E67F-4F71-BD05-1C2FD0B459DF}"/>
            </a:ext>
          </a:extLst>
        </xdr:cNvPr>
        <xdr:cNvGrpSpPr/>
      </xdr:nvGrpSpPr>
      <xdr:grpSpPr>
        <a:xfrm>
          <a:off x="5900057" y="459921"/>
          <a:ext cx="1100667" cy="1022653"/>
          <a:chOff x="5155045" y="476250"/>
          <a:chExt cx="909205" cy="829829"/>
        </a:xfrm>
      </xdr:grpSpPr>
      <xdr:sp macro="" textlink="">
        <xdr:nvSpPr>
          <xdr:cNvPr id="9" name="Elipse 8">
            <a:extLst>
              <a:ext uri="{FF2B5EF4-FFF2-40B4-BE49-F238E27FC236}">
                <a16:creationId xmlns:a16="http://schemas.microsoft.com/office/drawing/2014/main" id="{D474CC9D-7D8D-F895-0DAA-E95F25E31763}"/>
              </a:ext>
            </a:extLst>
          </xdr:cNvPr>
          <xdr:cNvSpPr/>
        </xdr:nvSpPr>
        <xdr:spPr>
          <a:xfrm>
            <a:off x="5155045" y="476250"/>
            <a:ext cx="909205" cy="829829"/>
          </a:xfrm>
          <a:prstGeom prst="ellipse">
            <a:avLst/>
          </a:prstGeom>
          <a:solidFill>
            <a:schemeClr val="bg1"/>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b"/>
          <a:lstStyle/>
          <a:p>
            <a:pPr lvl="0" algn="ctr"/>
            <a:endParaRPr lang="pt-BR" sz="1100">
              <a:latin typeface="Century Gothic" panose="020B0502020202020204" pitchFamily="34" charset="0"/>
            </a:endParaRPr>
          </a:p>
        </xdr:txBody>
      </xdr:sp>
      <xdr:pic>
        <xdr:nvPicPr>
          <xdr:cNvPr id="10" name="Imagem 9">
            <a:extLst>
              <a:ext uri="{FF2B5EF4-FFF2-40B4-BE49-F238E27FC236}">
                <a16:creationId xmlns:a16="http://schemas.microsoft.com/office/drawing/2014/main" id="{64BDE0CD-090C-C3BD-B4D8-D90072B3D97B}"/>
              </a:ext>
            </a:extLst>
          </xdr:cNvPr>
          <xdr:cNvPicPr>
            <a:picLocks noChangeAspect="1"/>
          </xdr:cNvPicPr>
        </xdr:nvPicPr>
        <xdr:blipFill rotWithShape="1">
          <a:blip xmlns:r="http://schemas.openxmlformats.org/officeDocument/2006/relationships" r:embed="rId8" cstate="email">
            <a:extLst>
              <a:ext uri="{28A0092B-C50C-407E-A947-70E740481C1C}">
                <a14:useLocalDpi xmlns:a14="http://schemas.microsoft.com/office/drawing/2010/main"/>
              </a:ext>
            </a:extLst>
          </a:blip>
          <a:srcRect/>
          <a:stretch/>
        </xdr:blipFill>
        <xdr:spPr>
          <a:xfrm>
            <a:off x="5270500" y="571500"/>
            <a:ext cx="677995" cy="650875"/>
          </a:xfrm>
          <a:prstGeom prst="rect">
            <a:avLst/>
          </a:prstGeom>
        </xdr:spPr>
      </xdr:pic>
    </xdr:grpSp>
    <xdr:clientData/>
  </xdr:twoCellAnchor>
</xdr:wsDr>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5.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6.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7.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8.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9.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0.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11.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12.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13.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14.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15.bin"/></Relationships>
</file>

<file path=xl/worksheets/_rels/sheet25.xml.rels><?xml version="1.0" encoding="UTF-8" standalone="yes"?>
<Relationships xmlns="http://schemas.openxmlformats.org/package/2006/relationships"><Relationship Id="rId3" Type="http://schemas.openxmlformats.org/officeDocument/2006/relationships/drawing" Target="../drawings/drawing24.xml"/><Relationship Id="rId2" Type="http://schemas.openxmlformats.org/officeDocument/2006/relationships/printerSettings" Target="../printerSettings/printerSettings16.bin"/><Relationship Id="rId1" Type="http://schemas.openxmlformats.org/officeDocument/2006/relationships/hyperlink" Target="https://www.ipea.gov.br/acaosocial/article7597.html?id_article=320" TargetMode="External"/></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17.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18.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19.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20.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21.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22.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23.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24.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25.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26.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35.xml"/><Relationship Id="rId1" Type="http://schemas.openxmlformats.org/officeDocument/2006/relationships/printerSettings" Target="../printerSettings/printerSettings27.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36.xml"/><Relationship Id="rId1" Type="http://schemas.openxmlformats.org/officeDocument/2006/relationships/printerSettings" Target="../printerSettings/printerSettings28.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37.xml"/><Relationship Id="rId1" Type="http://schemas.openxmlformats.org/officeDocument/2006/relationships/printerSettings" Target="../printerSettings/printerSettings29.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38.xml"/><Relationship Id="rId1" Type="http://schemas.openxmlformats.org/officeDocument/2006/relationships/printerSettings" Target="../printerSettings/printerSettings30.bin"/></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39.xml"/><Relationship Id="rId1" Type="http://schemas.openxmlformats.org/officeDocument/2006/relationships/printerSettings" Target="../printerSettings/printerSettings31.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40.xml"/><Relationship Id="rId1" Type="http://schemas.openxmlformats.org/officeDocument/2006/relationships/printerSettings" Target="../printerSettings/printerSettings32.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41.xml"/><Relationship Id="rId1" Type="http://schemas.openxmlformats.org/officeDocument/2006/relationships/printerSettings" Target="../printerSettings/printerSettings33.bin"/></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42.xml"/><Relationship Id="rId1" Type="http://schemas.openxmlformats.org/officeDocument/2006/relationships/printerSettings" Target="../printerSettings/printerSettings34.bin"/></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43.xml"/><Relationship Id="rId1" Type="http://schemas.openxmlformats.org/officeDocument/2006/relationships/printerSettings" Target="../printerSettings/printerSettings35.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44.xml"/><Relationship Id="rId1" Type="http://schemas.openxmlformats.org/officeDocument/2006/relationships/printerSettings" Target="../printerSettings/printerSettings36.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45.xml"/><Relationship Id="rId1" Type="http://schemas.openxmlformats.org/officeDocument/2006/relationships/printerSettings" Target="../printerSettings/printerSettings37.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46.xml"/><Relationship Id="rId1" Type="http://schemas.openxmlformats.org/officeDocument/2006/relationships/printerSettings" Target="../printerSettings/printerSettings38.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47.xml"/><Relationship Id="rId1" Type="http://schemas.openxmlformats.org/officeDocument/2006/relationships/printerSettings" Target="../printerSettings/printerSettings39.bin"/></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48.xml"/><Relationship Id="rId1" Type="http://schemas.openxmlformats.org/officeDocument/2006/relationships/printerSettings" Target="../printerSettings/printerSettings40.bin"/></Relationships>
</file>

<file path=xl/worksheets/_rels/sheet50.xml.rels><?xml version="1.0" encoding="UTF-8" standalone="yes"?>
<Relationships xmlns="http://schemas.openxmlformats.org/package/2006/relationships"><Relationship Id="rId2" Type="http://schemas.openxmlformats.org/officeDocument/2006/relationships/drawing" Target="../drawings/drawing49.xml"/><Relationship Id="rId1" Type="http://schemas.openxmlformats.org/officeDocument/2006/relationships/printerSettings" Target="../printerSettings/printerSettings41.bin"/></Relationships>
</file>

<file path=xl/worksheets/_rels/sheet51.xml.rels><?xml version="1.0" encoding="UTF-8" standalone="yes"?>
<Relationships xmlns="http://schemas.openxmlformats.org/package/2006/relationships"><Relationship Id="rId2" Type="http://schemas.openxmlformats.org/officeDocument/2006/relationships/drawing" Target="../drawings/drawing50.xml"/><Relationship Id="rId1" Type="http://schemas.openxmlformats.org/officeDocument/2006/relationships/printerSettings" Target="../printerSettings/printerSettings42.bin"/></Relationships>
</file>

<file path=xl/worksheets/_rels/sheet52.xml.rels><?xml version="1.0" encoding="UTF-8" standalone="yes"?>
<Relationships xmlns="http://schemas.openxmlformats.org/package/2006/relationships"><Relationship Id="rId2" Type="http://schemas.openxmlformats.org/officeDocument/2006/relationships/drawing" Target="../drawings/drawing51.xml"/><Relationship Id="rId1" Type="http://schemas.openxmlformats.org/officeDocument/2006/relationships/printerSettings" Target="../printerSettings/printerSettings43.bin"/></Relationships>
</file>

<file path=xl/worksheets/_rels/sheet53.xml.rels><?xml version="1.0" encoding="UTF-8" standalone="yes"?>
<Relationships xmlns="http://schemas.openxmlformats.org/package/2006/relationships"><Relationship Id="rId2" Type="http://schemas.openxmlformats.org/officeDocument/2006/relationships/drawing" Target="../drawings/drawing52.xml"/><Relationship Id="rId1" Type="http://schemas.openxmlformats.org/officeDocument/2006/relationships/printerSettings" Target="../printerSettings/printerSettings44.bin"/></Relationships>
</file>

<file path=xl/worksheets/_rels/sheet54.xml.rels><?xml version="1.0" encoding="UTF-8" standalone="yes"?>
<Relationships xmlns="http://schemas.openxmlformats.org/package/2006/relationships"><Relationship Id="rId2" Type="http://schemas.openxmlformats.org/officeDocument/2006/relationships/drawing" Target="../drawings/drawing53.xml"/><Relationship Id="rId1" Type="http://schemas.openxmlformats.org/officeDocument/2006/relationships/printerSettings" Target="../printerSettings/printerSettings45.bin"/></Relationships>
</file>

<file path=xl/worksheets/_rels/sheet55.xml.rels><?xml version="1.0" encoding="UTF-8" standalone="yes"?>
<Relationships xmlns="http://schemas.openxmlformats.org/package/2006/relationships"><Relationship Id="rId2" Type="http://schemas.openxmlformats.org/officeDocument/2006/relationships/drawing" Target="../drawings/drawing54.xml"/><Relationship Id="rId1" Type="http://schemas.openxmlformats.org/officeDocument/2006/relationships/printerSettings" Target="../printerSettings/printerSettings46.bin"/></Relationships>
</file>

<file path=xl/worksheets/_rels/sheet56.xml.rels><?xml version="1.0" encoding="UTF-8" standalone="yes"?>
<Relationships xmlns="http://schemas.openxmlformats.org/package/2006/relationships"><Relationship Id="rId2" Type="http://schemas.openxmlformats.org/officeDocument/2006/relationships/drawing" Target="../drawings/drawing55.xml"/><Relationship Id="rId1" Type="http://schemas.openxmlformats.org/officeDocument/2006/relationships/printerSettings" Target="../printerSettings/printerSettings47.bin"/></Relationships>
</file>

<file path=xl/worksheets/_rels/sheet57.xml.rels><?xml version="1.0" encoding="UTF-8" standalone="yes"?>
<Relationships xmlns="http://schemas.openxmlformats.org/package/2006/relationships"><Relationship Id="rId2" Type="http://schemas.openxmlformats.org/officeDocument/2006/relationships/drawing" Target="../drawings/drawing56.xml"/><Relationship Id="rId1" Type="http://schemas.openxmlformats.org/officeDocument/2006/relationships/printerSettings" Target="../printerSettings/printerSettings48.bin"/></Relationships>
</file>

<file path=xl/worksheets/_rels/sheet58.xml.rels><?xml version="1.0" encoding="UTF-8" standalone="yes"?>
<Relationships xmlns="http://schemas.openxmlformats.org/package/2006/relationships"><Relationship Id="rId2" Type="http://schemas.openxmlformats.org/officeDocument/2006/relationships/drawing" Target="../drawings/drawing57.xml"/><Relationship Id="rId1" Type="http://schemas.openxmlformats.org/officeDocument/2006/relationships/printerSettings" Target="../printerSettings/printerSettings49.bin"/></Relationships>
</file>

<file path=xl/worksheets/_rels/sheet59.xml.rels><?xml version="1.0" encoding="UTF-8" standalone="yes"?>
<Relationships xmlns="http://schemas.openxmlformats.org/package/2006/relationships"><Relationship Id="rId2" Type="http://schemas.openxmlformats.org/officeDocument/2006/relationships/drawing" Target="../drawings/drawing58.xml"/><Relationship Id="rId1" Type="http://schemas.openxmlformats.org/officeDocument/2006/relationships/printerSettings" Target="../printerSettings/printerSettings50.bin"/></Relationships>
</file>

<file path=xl/worksheets/_rels/sheet60.xml.rels><?xml version="1.0" encoding="UTF-8" standalone="yes"?>
<Relationships xmlns="http://schemas.openxmlformats.org/package/2006/relationships"><Relationship Id="rId2" Type="http://schemas.openxmlformats.org/officeDocument/2006/relationships/drawing" Target="../drawings/drawing59.xml"/><Relationship Id="rId1" Type="http://schemas.openxmlformats.org/officeDocument/2006/relationships/printerSettings" Target="../printerSettings/printerSettings51.bin"/></Relationships>
</file>

<file path=xl/worksheets/_rels/sheet61.xml.rels><?xml version="1.0" encoding="UTF-8" standalone="yes"?>
<Relationships xmlns="http://schemas.openxmlformats.org/package/2006/relationships"><Relationship Id="rId2" Type="http://schemas.openxmlformats.org/officeDocument/2006/relationships/drawing" Target="../drawings/drawing60.xml"/><Relationship Id="rId1" Type="http://schemas.openxmlformats.org/officeDocument/2006/relationships/printerSettings" Target="../printerSettings/printerSettings52.bin"/></Relationships>
</file>

<file path=xl/worksheets/_rels/sheet62.xml.rels><?xml version="1.0" encoding="UTF-8" standalone="yes"?>
<Relationships xmlns="http://schemas.openxmlformats.org/package/2006/relationships"><Relationship Id="rId2" Type="http://schemas.openxmlformats.org/officeDocument/2006/relationships/drawing" Target="../drawings/drawing61.xml"/><Relationship Id="rId1" Type="http://schemas.openxmlformats.org/officeDocument/2006/relationships/printerSettings" Target="../printerSettings/printerSettings53.bin"/></Relationships>
</file>

<file path=xl/worksheets/_rels/sheet63.xml.rels><?xml version="1.0" encoding="UTF-8" standalone="yes"?>
<Relationships xmlns="http://schemas.openxmlformats.org/package/2006/relationships"><Relationship Id="rId2" Type="http://schemas.openxmlformats.org/officeDocument/2006/relationships/drawing" Target="../drawings/drawing62.xml"/><Relationship Id="rId1" Type="http://schemas.openxmlformats.org/officeDocument/2006/relationships/printerSettings" Target="../printerSettings/printerSettings54.bin"/></Relationships>
</file>

<file path=xl/worksheets/_rels/sheet64.xml.rels><?xml version="1.0" encoding="UTF-8" standalone="yes"?>
<Relationships xmlns="http://schemas.openxmlformats.org/package/2006/relationships"><Relationship Id="rId2" Type="http://schemas.openxmlformats.org/officeDocument/2006/relationships/drawing" Target="../drawings/drawing63.xml"/><Relationship Id="rId1" Type="http://schemas.openxmlformats.org/officeDocument/2006/relationships/printerSettings" Target="../printerSettings/printerSettings55.bin"/></Relationships>
</file>

<file path=xl/worksheets/_rels/sheet65.xml.rels><?xml version="1.0" encoding="UTF-8" standalone="yes"?>
<Relationships xmlns="http://schemas.openxmlformats.org/package/2006/relationships"><Relationship Id="rId2" Type="http://schemas.openxmlformats.org/officeDocument/2006/relationships/drawing" Target="../drawings/drawing64.xml"/><Relationship Id="rId1" Type="http://schemas.openxmlformats.org/officeDocument/2006/relationships/printerSettings" Target="../printerSettings/printerSettings56.bin"/></Relationships>
</file>

<file path=xl/worksheets/_rels/sheet66.xml.rels><?xml version="1.0" encoding="UTF-8" standalone="yes"?>
<Relationships xmlns="http://schemas.openxmlformats.org/package/2006/relationships"><Relationship Id="rId2" Type="http://schemas.openxmlformats.org/officeDocument/2006/relationships/drawing" Target="../drawings/drawing65.xml"/><Relationship Id="rId1" Type="http://schemas.openxmlformats.org/officeDocument/2006/relationships/printerSettings" Target="../printerSettings/printerSettings57.bin"/></Relationships>
</file>

<file path=xl/worksheets/_rels/sheet67.xml.rels><?xml version="1.0" encoding="UTF-8" standalone="yes"?>
<Relationships xmlns="http://schemas.openxmlformats.org/package/2006/relationships"><Relationship Id="rId2" Type="http://schemas.openxmlformats.org/officeDocument/2006/relationships/drawing" Target="../drawings/drawing66.xml"/><Relationship Id="rId1" Type="http://schemas.openxmlformats.org/officeDocument/2006/relationships/printerSettings" Target="../printerSettings/printerSettings58.bin"/></Relationships>
</file>

<file path=xl/worksheets/_rels/sheet68.xml.rels><?xml version="1.0" encoding="UTF-8" standalone="yes"?>
<Relationships xmlns="http://schemas.openxmlformats.org/package/2006/relationships"><Relationship Id="rId2" Type="http://schemas.openxmlformats.org/officeDocument/2006/relationships/drawing" Target="../drawings/drawing67.xml"/><Relationship Id="rId1" Type="http://schemas.openxmlformats.org/officeDocument/2006/relationships/printerSettings" Target="../printerSettings/printerSettings59.bin"/></Relationships>
</file>

<file path=xl/worksheets/_rels/sheet69.xml.rels><?xml version="1.0" encoding="UTF-8" standalone="yes"?>
<Relationships xmlns="http://schemas.openxmlformats.org/package/2006/relationships"><Relationship Id="rId2" Type="http://schemas.openxmlformats.org/officeDocument/2006/relationships/drawing" Target="../drawings/drawing68.xml"/><Relationship Id="rId1" Type="http://schemas.openxmlformats.org/officeDocument/2006/relationships/printerSettings" Target="../printerSettings/printerSettings60.bin"/></Relationships>
</file>

<file path=xl/worksheets/_rels/sheet70.xml.rels><?xml version="1.0" encoding="UTF-8" standalone="yes"?>
<Relationships xmlns="http://schemas.openxmlformats.org/package/2006/relationships"><Relationship Id="rId2" Type="http://schemas.openxmlformats.org/officeDocument/2006/relationships/drawing" Target="../drawings/drawing69.xml"/><Relationship Id="rId1" Type="http://schemas.openxmlformats.org/officeDocument/2006/relationships/printerSettings" Target="../printerSettings/printerSettings61.bin"/></Relationships>
</file>

<file path=xl/worksheets/_rels/sheet71.xml.rels><?xml version="1.0" encoding="UTF-8" standalone="yes"?>
<Relationships xmlns="http://schemas.openxmlformats.org/package/2006/relationships"><Relationship Id="rId2" Type="http://schemas.openxmlformats.org/officeDocument/2006/relationships/drawing" Target="../drawings/drawing70.xml"/><Relationship Id="rId1" Type="http://schemas.openxmlformats.org/officeDocument/2006/relationships/printerSettings" Target="../printerSettings/printerSettings62.bin"/></Relationships>
</file>

<file path=xl/worksheets/_rels/sheet72.xml.rels><?xml version="1.0" encoding="UTF-8" standalone="yes"?>
<Relationships xmlns="http://schemas.openxmlformats.org/package/2006/relationships"><Relationship Id="rId2" Type="http://schemas.openxmlformats.org/officeDocument/2006/relationships/drawing" Target="../drawings/drawing71.xml"/><Relationship Id="rId1" Type="http://schemas.openxmlformats.org/officeDocument/2006/relationships/printerSettings" Target="../printerSettings/printerSettings63.bin"/></Relationships>
</file>

<file path=xl/worksheets/_rels/sheet73.xml.rels><?xml version="1.0" encoding="UTF-8" standalone="yes"?>
<Relationships xmlns="http://schemas.openxmlformats.org/package/2006/relationships"><Relationship Id="rId2" Type="http://schemas.openxmlformats.org/officeDocument/2006/relationships/drawing" Target="../drawings/drawing72.xml"/><Relationship Id="rId1" Type="http://schemas.openxmlformats.org/officeDocument/2006/relationships/printerSettings" Target="../printerSettings/printerSettings64.bin"/></Relationships>
</file>

<file path=xl/worksheets/_rels/sheet74.xml.rels><?xml version="1.0" encoding="UTF-8" standalone="yes"?>
<Relationships xmlns="http://schemas.openxmlformats.org/package/2006/relationships"><Relationship Id="rId2" Type="http://schemas.openxmlformats.org/officeDocument/2006/relationships/drawing" Target="../drawings/drawing73.xml"/><Relationship Id="rId1" Type="http://schemas.openxmlformats.org/officeDocument/2006/relationships/printerSettings" Target="../printerSettings/printerSettings65.bin"/></Relationships>
</file>

<file path=xl/worksheets/_rels/sheet75.xml.rels><?xml version="1.0" encoding="UTF-8" standalone="yes"?>
<Relationships xmlns="http://schemas.openxmlformats.org/package/2006/relationships"><Relationship Id="rId2" Type="http://schemas.openxmlformats.org/officeDocument/2006/relationships/drawing" Target="../drawings/drawing74.xml"/><Relationship Id="rId1" Type="http://schemas.openxmlformats.org/officeDocument/2006/relationships/printerSettings" Target="../printerSettings/printerSettings66.bin"/></Relationships>
</file>

<file path=xl/worksheets/_rels/sheet76.xml.rels><?xml version="1.0" encoding="UTF-8" standalone="yes"?>
<Relationships xmlns="http://schemas.openxmlformats.org/package/2006/relationships"><Relationship Id="rId2" Type="http://schemas.openxmlformats.org/officeDocument/2006/relationships/drawing" Target="../drawings/drawing75.xml"/><Relationship Id="rId1" Type="http://schemas.openxmlformats.org/officeDocument/2006/relationships/printerSettings" Target="../printerSettings/printerSettings67.bin"/></Relationships>
</file>

<file path=xl/worksheets/_rels/sheet77.xml.rels><?xml version="1.0" encoding="UTF-8" standalone="yes"?>
<Relationships xmlns="http://schemas.openxmlformats.org/package/2006/relationships"><Relationship Id="rId2" Type="http://schemas.openxmlformats.org/officeDocument/2006/relationships/drawing" Target="../drawings/drawing76.xml"/><Relationship Id="rId1" Type="http://schemas.openxmlformats.org/officeDocument/2006/relationships/printerSettings" Target="../printerSettings/printerSettings6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479613-0A0E-4864-84FB-D5543A6A176A}">
  <dimension ref="A1:AC25"/>
  <sheetViews>
    <sheetView showGridLines="0" showRowColHeaders="0" zoomScaleNormal="100" workbookViewId="0"/>
  </sheetViews>
  <sheetFormatPr defaultColWidth="0" defaultRowHeight="15" customHeight="1" zeroHeight="1" x14ac:dyDescent="0.35"/>
  <cols>
    <col min="1" max="1" width="12.453125" customWidth="1"/>
    <col min="2" max="2" width="13.54296875" customWidth="1"/>
    <col min="3" max="3" width="29.1796875" customWidth="1"/>
    <col min="4" max="10" width="9.1796875" customWidth="1"/>
    <col min="11" max="11" width="16" customWidth="1"/>
    <col min="12" max="12" width="18.81640625" customWidth="1"/>
    <col min="13" max="15" width="9.1796875" customWidth="1"/>
    <col min="16" max="16" width="19.453125" customWidth="1"/>
    <col min="17" max="16384" width="9.1796875" hidden="1"/>
  </cols>
  <sheetData>
    <row r="1" spans="1:29" ht="44" x14ac:dyDescent="0.45">
      <c r="A1" s="11"/>
      <c r="B1" s="174" t="s">
        <v>0</v>
      </c>
      <c r="C1" s="159"/>
      <c r="D1" s="107"/>
      <c r="E1" s="107"/>
      <c r="F1" s="107"/>
      <c r="G1" s="107"/>
      <c r="H1" s="107"/>
      <c r="I1" s="107"/>
      <c r="J1" s="107"/>
      <c r="K1" s="107"/>
      <c r="L1" s="107"/>
      <c r="M1" s="107"/>
      <c r="N1" s="107"/>
      <c r="O1" s="107"/>
      <c r="P1" s="107"/>
      <c r="Q1" s="107"/>
      <c r="R1" s="107"/>
      <c r="S1" s="107"/>
      <c r="T1" s="107"/>
      <c r="U1" s="107"/>
      <c r="V1" s="107"/>
      <c r="W1" s="107"/>
      <c r="X1" s="107"/>
      <c r="Y1" s="107"/>
      <c r="Z1" s="107"/>
      <c r="AA1" s="107"/>
      <c r="AB1" s="107"/>
      <c r="AC1" s="107"/>
    </row>
    <row r="2" spans="1:29" ht="36" customHeight="1" x14ac:dyDescent="0.35">
      <c r="A2" s="10"/>
      <c r="B2" s="160" t="s">
        <v>1</v>
      </c>
      <c r="C2" s="161"/>
      <c r="D2" s="230" t="s">
        <v>2</v>
      </c>
      <c r="E2" s="230"/>
      <c r="F2" s="230"/>
      <c r="G2" s="230"/>
      <c r="H2" s="230"/>
      <c r="I2" s="108"/>
      <c r="J2" s="108"/>
      <c r="K2" s="162" t="s">
        <v>3</v>
      </c>
      <c r="L2" s="163" t="s">
        <v>4</v>
      </c>
      <c r="M2" s="108"/>
      <c r="N2" s="108"/>
      <c r="O2" s="108"/>
      <c r="P2" s="175"/>
      <c r="Q2" s="108"/>
      <c r="R2" s="108"/>
      <c r="S2" s="108"/>
      <c r="T2" s="108"/>
      <c r="U2" s="108"/>
      <c r="V2" s="108"/>
      <c r="W2" s="108"/>
      <c r="X2" s="108"/>
      <c r="Y2" s="108"/>
      <c r="Z2" s="108"/>
      <c r="AA2" s="108"/>
      <c r="AB2" s="108"/>
    </row>
    <row r="3" spans="1:29" ht="14.5" x14ac:dyDescent="0.35">
      <c r="A3" s="1"/>
      <c r="B3" s="1"/>
      <c r="C3" s="1"/>
      <c r="D3" s="1"/>
      <c r="E3" s="1"/>
      <c r="F3" s="1"/>
      <c r="G3" s="176"/>
      <c r="H3" s="176"/>
      <c r="I3" s="176"/>
      <c r="J3" s="1"/>
      <c r="K3" s="1"/>
      <c r="L3" s="1"/>
      <c r="M3" s="1"/>
      <c r="N3" s="1"/>
      <c r="O3" s="1"/>
      <c r="P3" s="1"/>
    </row>
    <row r="4" spans="1:29" ht="14.5" x14ac:dyDescent="0.35">
      <c r="A4" s="1"/>
      <c r="B4" s="1"/>
      <c r="C4" s="1"/>
      <c r="D4" s="1"/>
      <c r="E4" s="1"/>
      <c r="F4" s="1"/>
      <c r="G4" s="1"/>
      <c r="H4" s="177"/>
      <c r="I4" s="1"/>
      <c r="J4" s="1"/>
      <c r="K4" s="1"/>
      <c r="L4" s="1"/>
      <c r="M4" s="1"/>
      <c r="N4" s="1"/>
      <c r="O4" s="1"/>
      <c r="P4" s="1"/>
    </row>
    <row r="5" spans="1:29" ht="14.5" x14ac:dyDescent="0.35">
      <c r="A5" s="1"/>
      <c r="B5" s="1"/>
      <c r="C5" s="164" t="s">
        <v>5</v>
      </c>
      <c r="D5" s="1"/>
      <c r="E5" s="109"/>
      <c r="F5" s="1"/>
      <c r="G5" s="1"/>
      <c r="H5" s="1"/>
      <c r="I5" s="1"/>
      <c r="J5" s="1"/>
      <c r="K5" s="1"/>
      <c r="L5" s="1"/>
      <c r="M5" s="1"/>
      <c r="N5" s="1"/>
      <c r="O5" s="1"/>
      <c r="P5" s="1"/>
    </row>
    <row r="6" spans="1:29" ht="14.5" x14ac:dyDescent="0.35">
      <c r="A6" s="1"/>
      <c r="B6" s="1"/>
      <c r="C6" s="113"/>
      <c r="D6" s="113"/>
      <c r="E6" s="113"/>
      <c r="F6" s="113"/>
      <c r="G6" s="113"/>
      <c r="H6" s="113"/>
      <c r="I6" s="113"/>
      <c r="J6" s="113"/>
      <c r="K6" s="113"/>
      <c r="L6" s="113"/>
      <c r="M6" s="113"/>
      <c r="N6" s="113"/>
      <c r="O6" s="1"/>
      <c r="P6" s="1"/>
    </row>
    <row r="7" spans="1:29" ht="14.5" x14ac:dyDescent="0.35">
      <c r="A7" s="1"/>
      <c r="B7" s="1"/>
      <c r="C7" s="113"/>
      <c r="D7" s="113"/>
      <c r="E7" s="113"/>
      <c r="F7" s="113"/>
      <c r="G7" s="113"/>
      <c r="H7" s="113"/>
      <c r="I7" s="113"/>
      <c r="J7" s="113"/>
      <c r="K7" s="113"/>
      <c r="L7" s="113"/>
      <c r="M7" s="113"/>
      <c r="N7" s="113"/>
      <c r="O7" s="1"/>
      <c r="P7" s="1"/>
    </row>
    <row r="8" spans="1:29" ht="14.5" x14ac:dyDescent="0.35">
      <c r="A8" s="1"/>
      <c r="B8" s="1"/>
      <c r="C8" s="113"/>
      <c r="D8" s="113"/>
      <c r="E8" s="113"/>
      <c r="F8" s="113"/>
      <c r="G8" s="113"/>
      <c r="H8" s="113"/>
      <c r="I8" s="113"/>
      <c r="J8" s="113"/>
      <c r="K8" s="113"/>
      <c r="L8" s="113"/>
      <c r="M8" s="113"/>
      <c r="N8" s="113"/>
      <c r="O8" s="1"/>
      <c r="P8" s="1"/>
    </row>
    <row r="9" spans="1:29" ht="14.5" x14ac:dyDescent="0.35">
      <c r="A9" s="1"/>
      <c r="B9" s="1"/>
      <c r="C9" s="113"/>
      <c r="D9" s="113"/>
      <c r="E9" s="113"/>
      <c r="F9" s="113"/>
      <c r="G9" s="113"/>
      <c r="H9" s="113"/>
      <c r="I9" s="113"/>
      <c r="J9" s="113"/>
      <c r="K9" s="113"/>
      <c r="L9" s="113"/>
      <c r="M9" s="113"/>
      <c r="N9" s="113"/>
      <c r="O9" s="1"/>
      <c r="P9" s="1"/>
    </row>
    <row r="10" spans="1:29" ht="14.5" x14ac:dyDescent="0.35">
      <c r="A10" s="1"/>
      <c r="B10" s="1"/>
      <c r="C10" s="113"/>
      <c r="D10" s="113"/>
      <c r="E10" s="113"/>
      <c r="F10" s="113"/>
      <c r="G10" s="113"/>
      <c r="H10" s="113"/>
      <c r="I10" s="113"/>
      <c r="J10" s="113"/>
      <c r="K10" s="113"/>
      <c r="L10" s="113"/>
      <c r="M10" s="113"/>
      <c r="N10" s="113"/>
      <c r="O10" s="1"/>
      <c r="P10" s="1"/>
    </row>
    <row r="11" spans="1:29" ht="14.5" x14ac:dyDescent="0.35">
      <c r="A11" s="1"/>
      <c r="B11" s="1"/>
      <c r="C11" s="113"/>
      <c r="D11" s="113"/>
      <c r="E11" s="113"/>
      <c r="F11" s="113"/>
      <c r="G11" s="113"/>
      <c r="H11" s="113"/>
      <c r="I11" s="113"/>
      <c r="J11" s="113"/>
      <c r="K11" s="113"/>
      <c r="L11" s="113"/>
      <c r="M11" s="113"/>
      <c r="N11" s="113"/>
      <c r="O11" s="1"/>
      <c r="P11" s="1"/>
    </row>
    <row r="12" spans="1:29" ht="14.5" x14ac:dyDescent="0.35">
      <c r="A12" s="1"/>
      <c r="B12" s="1"/>
      <c r="C12" s="113"/>
      <c r="D12" s="113"/>
      <c r="E12" s="113"/>
      <c r="F12" s="113"/>
      <c r="G12" s="113"/>
      <c r="H12" s="113"/>
      <c r="I12" s="113"/>
      <c r="J12" s="113"/>
      <c r="K12" s="113"/>
      <c r="L12" s="113"/>
      <c r="M12" s="113"/>
      <c r="N12" s="113"/>
      <c r="O12" s="1"/>
      <c r="P12" s="1"/>
    </row>
    <row r="13" spans="1:29" ht="14.5" x14ac:dyDescent="0.35">
      <c r="A13" s="1"/>
      <c r="B13" s="1"/>
      <c r="C13" s="113"/>
      <c r="D13" s="113"/>
      <c r="E13" s="113"/>
      <c r="F13" s="113"/>
      <c r="G13" s="113"/>
      <c r="H13" s="113"/>
      <c r="I13" s="113"/>
      <c r="J13" s="113"/>
      <c r="K13" s="113"/>
      <c r="L13" s="113"/>
      <c r="M13" s="113"/>
      <c r="N13" s="113"/>
      <c r="O13" s="1"/>
      <c r="P13" s="1"/>
    </row>
    <row r="14" spans="1:29" ht="14.5" x14ac:dyDescent="0.35">
      <c r="A14" s="1"/>
      <c r="B14" s="109"/>
      <c r="C14" s="1"/>
      <c r="D14" s="1"/>
      <c r="E14" s="1"/>
      <c r="F14" s="1"/>
      <c r="G14" s="1"/>
      <c r="H14" s="1"/>
      <c r="I14" s="1"/>
      <c r="J14" s="1"/>
      <c r="K14" s="1"/>
      <c r="L14" s="1"/>
      <c r="M14" s="1"/>
      <c r="N14" s="1"/>
      <c r="O14" s="1"/>
      <c r="P14" s="1"/>
    </row>
    <row r="15" spans="1:29" ht="14.5" x14ac:dyDescent="0.35">
      <c r="A15" s="1"/>
      <c r="B15" s="109"/>
      <c r="C15" s="164" t="s">
        <v>6</v>
      </c>
      <c r="D15" s="1"/>
      <c r="E15" s="1"/>
      <c r="F15" s="1"/>
      <c r="G15" s="1"/>
      <c r="H15" s="1"/>
      <c r="I15" s="1"/>
      <c r="J15" s="1"/>
      <c r="K15" s="1"/>
      <c r="L15" s="1"/>
      <c r="M15" s="1"/>
      <c r="N15" s="1"/>
      <c r="O15" s="1"/>
      <c r="P15" s="1"/>
    </row>
    <row r="16" spans="1:29" ht="14.5" x14ac:dyDescent="0.35">
      <c r="A16" s="1"/>
      <c r="B16" s="109"/>
      <c r="C16" s="113"/>
      <c r="D16" s="113"/>
      <c r="E16" s="113"/>
      <c r="F16" s="113"/>
      <c r="G16" s="113"/>
      <c r="H16" s="113"/>
      <c r="I16" s="113"/>
      <c r="J16" s="113"/>
      <c r="K16" s="113"/>
      <c r="L16" s="113"/>
      <c r="M16" s="113"/>
      <c r="N16" s="113"/>
      <c r="O16" s="1"/>
      <c r="P16" s="1"/>
    </row>
    <row r="17" spans="1:16" ht="14.5" x14ac:dyDescent="0.35">
      <c r="A17" s="1"/>
      <c r="B17" s="109"/>
      <c r="C17" s="113"/>
      <c r="D17" s="113"/>
      <c r="E17" s="113"/>
      <c r="F17" s="113"/>
      <c r="G17" s="113"/>
      <c r="H17" s="113"/>
      <c r="I17" s="113"/>
      <c r="J17" s="113"/>
      <c r="K17" s="113"/>
      <c r="L17" s="113"/>
      <c r="M17" s="113"/>
      <c r="N17" s="113"/>
      <c r="O17" s="1"/>
      <c r="P17" s="1"/>
    </row>
    <row r="18" spans="1:16" ht="14.5" x14ac:dyDescent="0.35">
      <c r="A18" s="1"/>
      <c r="B18" s="109"/>
      <c r="C18" s="113"/>
      <c r="D18" s="113"/>
      <c r="E18" s="113"/>
      <c r="F18" s="113"/>
      <c r="G18" s="113"/>
      <c r="H18" s="113"/>
      <c r="I18" s="113"/>
      <c r="J18" s="113"/>
      <c r="K18" s="113"/>
      <c r="L18" s="113"/>
      <c r="M18" s="113"/>
      <c r="N18" s="113"/>
      <c r="O18" s="1"/>
      <c r="P18" s="1"/>
    </row>
    <row r="19" spans="1:16" ht="14.5" x14ac:dyDescent="0.35">
      <c r="A19" s="1"/>
      <c r="B19" s="109"/>
      <c r="C19" s="113"/>
      <c r="D19" s="113"/>
      <c r="E19" s="113"/>
      <c r="F19" s="113"/>
      <c r="G19" s="113"/>
      <c r="H19" s="113"/>
      <c r="I19" s="113"/>
      <c r="J19" s="113"/>
      <c r="K19" s="113"/>
      <c r="L19" s="113"/>
      <c r="M19" s="113"/>
      <c r="N19" s="113"/>
      <c r="O19" s="1"/>
      <c r="P19" s="1"/>
    </row>
    <row r="20" spans="1:16" ht="14.5" x14ac:dyDescent="0.35">
      <c r="A20" s="1"/>
      <c r="B20" s="109"/>
      <c r="C20" s="113"/>
      <c r="D20" s="113"/>
      <c r="E20" s="113"/>
      <c r="F20" s="113"/>
      <c r="G20" s="113"/>
      <c r="H20" s="113"/>
      <c r="I20" s="113"/>
      <c r="J20" s="113"/>
      <c r="K20" s="113"/>
      <c r="L20" s="113"/>
      <c r="M20" s="113"/>
      <c r="N20" s="113"/>
      <c r="O20" s="1"/>
      <c r="P20" s="1"/>
    </row>
    <row r="21" spans="1:16" ht="14.5" x14ac:dyDescent="0.35">
      <c r="A21" s="1"/>
      <c r="B21" s="109"/>
      <c r="C21" s="113"/>
      <c r="D21" s="113"/>
      <c r="E21" s="113"/>
      <c r="F21" s="113"/>
      <c r="G21" s="113"/>
      <c r="H21" s="113"/>
      <c r="I21" s="113"/>
      <c r="J21" s="113"/>
      <c r="K21" s="113"/>
      <c r="L21" s="113"/>
      <c r="M21" s="113"/>
      <c r="N21" s="113"/>
      <c r="O21" s="1"/>
      <c r="P21" s="1"/>
    </row>
    <row r="22" spans="1:16" ht="14.5" x14ac:dyDescent="0.35">
      <c r="A22" s="1"/>
      <c r="B22" s="109"/>
      <c r="C22" s="113"/>
      <c r="D22" s="113"/>
      <c r="E22" s="113"/>
      <c r="F22" s="113"/>
      <c r="G22" s="113"/>
      <c r="H22" s="113"/>
      <c r="I22" s="113"/>
      <c r="J22" s="113"/>
      <c r="K22" s="113"/>
      <c r="L22" s="113"/>
      <c r="M22" s="113"/>
      <c r="N22" s="113"/>
      <c r="O22" s="1"/>
      <c r="P22" s="1"/>
    </row>
    <row r="23" spans="1:16" ht="14.5" x14ac:dyDescent="0.35">
      <c r="A23" s="1"/>
      <c r="B23" s="109"/>
      <c r="C23" s="113"/>
      <c r="D23" s="113"/>
      <c r="E23" s="113"/>
      <c r="F23" s="113"/>
      <c r="G23" s="113"/>
      <c r="H23" s="113"/>
      <c r="I23" s="113"/>
      <c r="J23" s="113"/>
      <c r="K23" s="113"/>
      <c r="L23" s="113"/>
      <c r="M23" s="113"/>
      <c r="N23" s="113"/>
      <c r="O23" s="1"/>
      <c r="P23" s="1"/>
    </row>
    <row r="24" spans="1:16" ht="14.5" x14ac:dyDescent="0.35">
      <c r="A24" s="1"/>
      <c r="B24" s="1"/>
      <c r="C24" s="1"/>
      <c r="D24" s="1"/>
      <c r="E24" s="1"/>
      <c r="F24" s="1"/>
      <c r="G24" s="1"/>
      <c r="H24" s="1"/>
      <c r="I24" s="1"/>
      <c r="J24" s="1"/>
      <c r="K24" s="1"/>
      <c r="L24" s="1"/>
      <c r="M24" s="1"/>
      <c r="N24" s="1"/>
      <c r="O24" s="1"/>
      <c r="P24" s="1"/>
    </row>
    <row r="25" spans="1:16" ht="14.5" x14ac:dyDescent="0.35">
      <c r="A25" s="1"/>
      <c r="B25" s="1"/>
      <c r="C25" s="1"/>
      <c r="D25" s="1"/>
      <c r="E25" s="1"/>
      <c r="F25" s="1"/>
      <c r="G25" s="1"/>
      <c r="H25" s="1"/>
      <c r="I25" s="1"/>
      <c r="J25" s="1"/>
      <c r="K25" s="1"/>
      <c r="L25" s="1"/>
      <c r="M25" s="1"/>
      <c r="N25" s="1"/>
      <c r="O25" s="1"/>
      <c r="P25" s="1"/>
    </row>
  </sheetData>
  <mergeCells count="1">
    <mergeCell ref="D2:H2"/>
  </mergeCells>
  <pageMargins left="0.511811024" right="0.511811024" top="0.78740157499999996" bottom="0.78740157499999996" header="0.31496062000000002" footer="0.31496062000000002"/>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D642B8-CBE2-4476-9140-0C04E384D706}">
  <dimension ref="A1:J32"/>
  <sheetViews>
    <sheetView showGridLines="0" zoomScale="70" zoomScaleNormal="70" workbookViewId="0">
      <selection activeCell="K3" sqref="K3:S4"/>
    </sheetView>
  </sheetViews>
  <sheetFormatPr defaultColWidth="0" defaultRowHeight="14.5" zeroHeight="1" x14ac:dyDescent="0.35"/>
  <cols>
    <col min="1" max="2" width="9.1796875" customWidth="1"/>
    <col min="3" max="3" width="35.1796875" customWidth="1"/>
    <col min="4" max="4" width="42.7265625" customWidth="1"/>
    <col min="5" max="5" width="41.1796875" customWidth="1"/>
    <col min="6" max="6" width="183" customWidth="1"/>
    <col min="7" max="8" width="9.1796875" customWidth="1"/>
    <col min="9" max="16384" width="9.1796875" hidden="1"/>
  </cols>
  <sheetData>
    <row r="1" spans="1:8" ht="44" x14ac:dyDescent="0.5">
      <c r="A1" s="11"/>
      <c r="B1" s="11"/>
      <c r="C1" s="79" t="s">
        <v>0</v>
      </c>
      <c r="D1" s="11"/>
      <c r="E1" s="11"/>
      <c r="F1" s="11"/>
      <c r="G1" s="11"/>
      <c r="H1" s="1"/>
    </row>
    <row r="2" spans="1:8" ht="37.5" customHeight="1" x14ac:dyDescent="0.35">
      <c r="A2" s="10"/>
      <c r="B2" s="10"/>
      <c r="C2" s="80" t="s">
        <v>1</v>
      </c>
      <c r="D2" s="232" t="s">
        <v>7</v>
      </c>
      <c r="E2" s="232"/>
      <c r="F2" s="232"/>
      <c r="G2" s="232"/>
      <c r="H2" s="1"/>
    </row>
    <row r="3" spans="1:8" x14ac:dyDescent="0.35">
      <c r="A3" s="1"/>
      <c r="B3" s="1"/>
      <c r="C3" s="1"/>
      <c r="D3" s="1"/>
      <c r="E3" s="1"/>
      <c r="F3" s="1"/>
      <c r="G3" s="1"/>
      <c r="H3" s="1"/>
    </row>
    <row r="4" spans="1:8" ht="12.75" customHeight="1" x14ac:dyDescent="0.45">
      <c r="A4" s="1"/>
      <c r="B4" s="1"/>
      <c r="C4" s="139"/>
      <c r="D4" s="139"/>
      <c r="E4" s="139"/>
      <c r="F4" s="139"/>
      <c r="G4" s="139"/>
      <c r="H4" s="1"/>
    </row>
    <row r="5" spans="1:8" ht="29" x14ac:dyDescent="0.5">
      <c r="A5" s="1"/>
      <c r="B5" s="1"/>
      <c r="C5" s="233" t="s">
        <v>8</v>
      </c>
      <c r="D5" s="233"/>
      <c r="E5" s="233"/>
      <c r="F5" s="233"/>
      <c r="G5" s="233"/>
      <c r="H5" s="1"/>
    </row>
    <row r="6" spans="1:8" ht="24" customHeight="1" x14ac:dyDescent="0.45">
      <c r="A6" s="1"/>
      <c r="B6" s="1"/>
      <c r="C6" s="231"/>
      <c r="D6" s="231" t="s">
        <v>9</v>
      </c>
      <c r="E6" s="140" t="s">
        <v>10</v>
      </c>
      <c r="F6" s="146" t="s">
        <v>11</v>
      </c>
      <c r="G6" s="139"/>
      <c r="H6" s="1"/>
    </row>
    <row r="7" spans="1:8" ht="22.5" x14ac:dyDescent="0.45">
      <c r="A7" s="1"/>
      <c r="B7" s="1"/>
      <c r="C7" s="231"/>
      <c r="D7" s="231"/>
      <c r="E7" s="140" t="s">
        <v>12</v>
      </c>
      <c r="F7" s="139" t="s">
        <v>13</v>
      </c>
      <c r="G7" s="139"/>
      <c r="H7" s="1"/>
    </row>
    <row r="8" spans="1:8" ht="51" customHeight="1" x14ac:dyDescent="0.45">
      <c r="A8" s="1"/>
      <c r="B8" s="1"/>
      <c r="C8" s="231"/>
      <c r="D8" s="231"/>
      <c r="E8" s="140"/>
      <c r="F8" s="139"/>
      <c r="G8" s="139"/>
      <c r="H8" s="1"/>
    </row>
    <row r="9" spans="1:8" ht="22.5" x14ac:dyDescent="0.45">
      <c r="A9" s="1"/>
      <c r="B9" s="1"/>
      <c r="C9" s="139"/>
      <c r="D9" s="139"/>
      <c r="E9" s="139"/>
      <c r="F9" s="139"/>
      <c r="G9" s="139"/>
      <c r="H9" s="1"/>
    </row>
    <row r="10" spans="1:8" ht="29" x14ac:dyDescent="0.5">
      <c r="A10" s="1"/>
      <c r="B10" s="1"/>
      <c r="C10" s="233" t="s">
        <v>14</v>
      </c>
      <c r="D10" s="233"/>
      <c r="E10" s="233"/>
      <c r="F10" s="233"/>
      <c r="G10" s="233"/>
      <c r="H10" s="1"/>
    </row>
    <row r="11" spans="1:8" ht="24" customHeight="1" x14ac:dyDescent="0.35">
      <c r="A11" s="1"/>
      <c r="B11" s="1"/>
      <c r="C11" s="149"/>
      <c r="D11" s="149"/>
      <c r="E11" s="140" t="s">
        <v>15</v>
      </c>
      <c r="F11" s="141" t="s">
        <v>16</v>
      </c>
      <c r="G11" s="141"/>
      <c r="H11" s="1"/>
    </row>
    <row r="12" spans="1:8" ht="72.75" customHeight="1" x14ac:dyDescent="0.35">
      <c r="A12" s="1"/>
      <c r="B12" s="1"/>
      <c r="C12" s="149"/>
      <c r="D12" s="149"/>
      <c r="E12" s="142" t="s">
        <v>17</v>
      </c>
      <c r="F12" s="145" t="s">
        <v>18</v>
      </c>
      <c r="G12" s="145"/>
      <c r="H12" s="1"/>
    </row>
    <row r="13" spans="1:8" ht="22.5" x14ac:dyDescent="0.35">
      <c r="A13" s="1"/>
      <c r="B13" s="1"/>
      <c r="C13" s="149"/>
      <c r="D13" s="149"/>
      <c r="E13" s="140" t="s">
        <v>19</v>
      </c>
      <c r="F13" s="141" t="s">
        <v>20</v>
      </c>
      <c r="G13" s="141"/>
      <c r="H13" s="1"/>
    </row>
    <row r="14" spans="1:8" ht="22.5" x14ac:dyDescent="0.35">
      <c r="A14" s="1"/>
      <c r="B14" s="1"/>
      <c r="C14" s="149"/>
      <c r="D14" s="149"/>
      <c r="E14" s="140" t="s">
        <v>21</v>
      </c>
      <c r="F14" s="141" t="s">
        <v>22</v>
      </c>
      <c r="G14" s="141"/>
      <c r="H14" s="1"/>
    </row>
    <row r="15" spans="1:8" ht="57" customHeight="1" x14ac:dyDescent="0.35">
      <c r="A15" s="1"/>
      <c r="B15" s="1"/>
      <c r="C15" s="231" t="s">
        <v>23</v>
      </c>
      <c r="D15" s="231"/>
      <c r="E15" s="140" t="s">
        <v>24</v>
      </c>
      <c r="F15" s="145" t="s">
        <v>25</v>
      </c>
      <c r="G15" s="145"/>
      <c r="H15" s="1"/>
    </row>
    <row r="16" spans="1:8" ht="22.5" x14ac:dyDescent="0.35">
      <c r="A16" s="1"/>
      <c r="B16" s="1"/>
      <c r="C16" s="231"/>
      <c r="D16" s="231"/>
      <c r="E16" s="140" t="s">
        <v>26</v>
      </c>
      <c r="F16" s="141" t="s">
        <v>27</v>
      </c>
      <c r="G16" s="141"/>
      <c r="H16" s="1"/>
    </row>
    <row r="17" spans="1:10" ht="22.5" x14ac:dyDescent="0.35">
      <c r="A17" s="1"/>
      <c r="B17" s="1"/>
      <c r="C17" s="231"/>
      <c r="D17" s="231"/>
      <c r="E17" s="140" t="s">
        <v>28</v>
      </c>
      <c r="F17" s="141" t="s">
        <v>29</v>
      </c>
      <c r="G17" s="141"/>
      <c r="H17" s="1"/>
    </row>
    <row r="18" spans="1:10" ht="22.5" x14ac:dyDescent="0.35">
      <c r="A18" s="1"/>
      <c r="B18" s="1"/>
      <c r="C18" s="231"/>
      <c r="D18" s="231"/>
      <c r="E18" s="140" t="s">
        <v>30</v>
      </c>
      <c r="F18" s="141" t="s">
        <v>31</v>
      </c>
      <c r="G18" s="141"/>
      <c r="H18" s="1"/>
    </row>
    <row r="19" spans="1:10" ht="22.5" x14ac:dyDescent="0.35">
      <c r="A19" s="1"/>
      <c r="B19" s="1"/>
      <c r="C19" s="231"/>
      <c r="D19" s="231"/>
      <c r="E19" s="140" t="s">
        <v>32</v>
      </c>
      <c r="F19" s="141" t="s">
        <v>33</v>
      </c>
      <c r="G19" s="141"/>
      <c r="H19" s="1"/>
    </row>
    <row r="20" spans="1:10" ht="22.5" x14ac:dyDescent="0.35">
      <c r="A20" s="1"/>
      <c r="B20" s="1"/>
      <c r="C20" s="231"/>
      <c r="D20" s="231"/>
      <c r="E20" s="140" t="s">
        <v>34</v>
      </c>
      <c r="F20" s="141" t="s">
        <v>35</v>
      </c>
      <c r="G20" s="141"/>
      <c r="H20" s="1"/>
    </row>
    <row r="21" spans="1:10" ht="22.5" x14ac:dyDescent="0.35">
      <c r="A21" s="1"/>
      <c r="B21" s="1"/>
      <c r="C21" s="231"/>
      <c r="D21" s="231"/>
      <c r="E21" s="140" t="s">
        <v>36</v>
      </c>
      <c r="F21" s="141" t="s">
        <v>37</v>
      </c>
      <c r="G21" s="141"/>
      <c r="H21" s="1"/>
    </row>
    <row r="22" spans="1:10" ht="22.5" x14ac:dyDescent="0.45">
      <c r="A22" s="1"/>
      <c r="B22" s="1"/>
      <c r="C22" s="139"/>
      <c r="D22" s="139"/>
      <c r="E22" s="139"/>
      <c r="F22" s="139"/>
      <c r="G22" s="139"/>
      <c r="H22" s="1"/>
    </row>
    <row r="23" spans="1:10" ht="29" x14ac:dyDescent="0.5">
      <c r="A23" s="1"/>
      <c r="B23" s="1"/>
      <c r="C23" s="234" t="s">
        <v>38</v>
      </c>
      <c r="D23" s="234"/>
      <c r="E23" s="234"/>
      <c r="F23" s="234"/>
      <c r="G23" s="234"/>
      <c r="H23" s="1"/>
    </row>
    <row r="24" spans="1:10" ht="66.75" customHeight="1" x14ac:dyDescent="0.35">
      <c r="A24" s="1"/>
      <c r="B24" s="1"/>
      <c r="C24" s="149"/>
      <c r="D24" s="149"/>
      <c r="E24" s="142" t="s">
        <v>39</v>
      </c>
      <c r="F24" s="143" t="s">
        <v>40</v>
      </c>
      <c r="G24" s="143"/>
      <c r="H24" s="144"/>
      <c r="I24" s="111"/>
      <c r="J24" s="111"/>
    </row>
    <row r="25" spans="1:10" ht="22.5" x14ac:dyDescent="0.35">
      <c r="A25" s="1"/>
      <c r="B25" s="1"/>
      <c r="C25" s="149"/>
      <c r="D25" s="149"/>
      <c r="E25" s="142" t="s">
        <v>41</v>
      </c>
      <c r="F25" s="143" t="s">
        <v>42</v>
      </c>
      <c r="G25" s="143"/>
      <c r="H25" s="144"/>
      <c r="I25" s="111"/>
      <c r="J25" s="111"/>
    </row>
    <row r="26" spans="1:10" ht="63.75" customHeight="1" x14ac:dyDescent="0.35">
      <c r="A26" s="1"/>
      <c r="B26" s="1"/>
      <c r="C26" s="231" t="s">
        <v>43</v>
      </c>
      <c r="D26" s="231"/>
      <c r="E26" s="142" t="s">
        <v>44</v>
      </c>
      <c r="F26" s="148" t="s">
        <v>45</v>
      </c>
      <c r="G26" s="148"/>
      <c r="H26" s="148"/>
      <c r="I26" s="147"/>
      <c r="J26" s="147"/>
    </row>
    <row r="27" spans="1:10" ht="67.5" customHeight="1" x14ac:dyDescent="0.35">
      <c r="A27" s="1"/>
      <c r="B27" s="1"/>
      <c r="C27" s="231"/>
      <c r="D27" s="231"/>
      <c r="E27" s="142" t="s">
        <v>17</v>
      </c>
      <c r="F27" s="148" t="s">
        <v>46</v>
      </c>
      <c r="G27" s="148"/>
      <c r="H27" s="145"/>
      <c r="I27" s="112"/>
      <c r="J27" s="112"/>
    </row>
    <row r="28" spans="1:10" ht="45" x14ac:dyDescent="0.35">
      <c r="A28" s="1"/>
      <c r="B28" s="1"/>
      <c r="C28" s="231"/>
      <c r="D28" s="231"/>
      <c r="E28" s="142" t="s">
        <v>47</v>
      </c>
      <c r="F28" s="143"/>
      <c r="G28" s="143"/>
      <c r="H28" s="144"/>
      <c r="I28" s="111"/>
      <c r="J28" s="111"/>
    </row>
    <row r="29" spans="1:10" ht="22.5" x14ac:dyDescent="0.45">
      <c r="A29" s="1"/>
      <c r="B29" s="1"/>
      <c r="C29" s="146"/>
      <c r="D29" s="143"/>
      <c r="E29" s="143"/>
      <c r="F29" s="143"/>
      <c r="G29" s="143"/>
      <c r="H29" s="144"/>
      <c r="I29" s="111"/>
      <c r="J29" s="111"/>
    </row>
    <row r="30" spans="1:10" ht="22.5" x14ac:dyDescent="0.45">
      <c r="C30" s="105"/>
      <c r="D30" s="106"/>
      <c r="E30" s="106"/>
      <c r="F30" s="106"/>
      <c r="G30" s="106"/>
    </row>
    <row r="31" spans="1:10" ht="15" hidden="1" customHeight="1" x14ac:dyDescent="0.45">
      <c r="C31" s="105"/>
    </row>
    <row r="32" spans="1:10" ht="15" hidden="1" customHeight="1" x14ac:dyDescent="0.45">
      <c r="C32" s="105"/>
    </row>
  </sheetData>
  <mergeCells count="8">
    <mergeCell ref="C6:C8"/>
    <mergeCell ref="D6:D8"/>
    <mergeCell ref="C15:D21"/>
    <mergeCell ref="C26:D28"/>
    <mergeCell ref="D2:G2"/>
    <mergeCell ref="C5:G5"/>
    <mergeCell ref="C10:G10"/>
    <mergeCell ref="C23:G23"/>
  </mergeCells>
  <pageMargins left="0.511811024" right="0.511811024" top="0.78740157499999996" bottom="0.78740157499999996" header="0.31496062000000002" footer="0.31496062000000002"/>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7547308-E3DC-4F18-8B9C-744F70989CBE}">
  <sheetPr codeName="Planilha13"/>
  <dimension ref="A1:AB50"/>
  <sheetViews>
    <sheetView showGridLines="0" zoomScale="70" zoomScaleNormal="70" workbookViewId="0">
      <pane xSplit="3" ySplit="4" topLeftCell="D5" activePane="bottomRight" state="frozen"/>
      <selection activeCell="K3" sqref="K3:S4"/>
      <selection pane="topRight" activeCell="K3" sqref="K3:S4"/>
      <selection pane="bottomLeft" activeCell="K3" sqref="K3:S4"/>
      <selection pane="bottomRight" activeCell="K3" sqref="K3:S4"/>
    </sheetView>
  </sheetViews>
  <sheetFormatPr defaultColWidth="0" defaultRowHeight="15" custom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256" t="s">
        <v>48</v>
      </c>
      <c r="L3" s="256"/>
      <c r="M3" s="256"/>
      <c r="N3" s="256"/>
      <c r="O3" s="256"/>
      <c r="P3" s="256"/>
      <c r="Q3" s="256"/>
      <c r="R3" s="256"/>
      <c r="S3" s="256"/>
      <c r="T3" s="63"/>
      <c r="U3" s="63"/>
      <c r="V3" s="63"/>
      <c r="W3" s="10"/>
      <c r="X3" s="10"/>
      <c r="Y3" s="12"/>
      <c r="Z3" s="12"/>
      <c r="AA3" s="12"/>
    </row>
    <row r="4" spans="1:28" ht="35.25" customHeight="1" x14ac:dyDescent="0.35">
      <c r="A4" s="1"/>
      <c r="B4" s="1"/>
      <c r="C4" s="10"/>
      <c r="D4" s="255"/>
      <c r="E4" s="255"/>
      <c r="F4" s="255"/>
      <c r="G4" s="255"/>
      <c r="H4" s="255"/>
      <c r="I4" s="255"/>
      <c r="J4" s="61"/>
      <c r="K4" s="257"/>
      <c r="L4" s="257"/>
      <c r="M4" s="257"/>
      <c r="N4" s="257"/>
      <c r="O4" s="257"/>
      <c r="P4" s="257"/>
      <c r="Q4" s="257"/>
      <c r="R4" s="257"/>
      <c r="S4" s="257"/>
      <c r="T4" s="61"/>
      <c r="U4" s="61"/>
      <c r="V4" s="61"/>
      <c r="W4" s="61"/>
      <c r="X4" s="14"/>
      <c r="Y4" s="21"/>
      <c r="Z4" s="22"/>
      <c r="AA4" s="22"/>
    </row>
    <row r="5" spans="1:28" ht="32.5" x14ac:dyDescent="0.6">
      <c r="A5" s="1"/>
      <c r="B5" s="15"/>
      <c r="C5" s="13"/>
      <c r="D5" s="258" t="s">
        <v>49</v>
      </c>
      <c r="E5" s="258"/>
      <c r="F5" s="258"/>
      <c r="G5" s="258"/>
      <c r="H5" s="258"/>
      <c r="I5" s="258"/>
      <c r="J5" s="26"/>
      <c r="K5" s="258" t="s">
        <v>50</v>
      </c>
      <c r="L5" s="258"/>
      <c r="M5" s="258"/>
      <c r="N5" s="258"/>
      <c r="O5" s="258"/>
      <c r="P5" s="258"/>
      <c r="Q5" s="258"/>
      <c r="R5" s="258"/>
      <c r="S5" s="27"/>
      <c r="T5" s="25"/>
      <c r="U5" s="25"/>
      <c r="V5" s="25"/>
      <c r="W5" s="9"/>
      <c r="X5" s="9"/>
      <c r="Y5" s="23"/>
    </row>
    <row r="6" spans="1:28" ht="33" customHeight="1" x14ac:dyDescent="0.8">
      <c r="A6" s="1"/>
      <c r="B6" s="15"/>
      <c r="C6" s="15"/>
      <c r="D6" s="28" t="s">
        <v>51</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Parcial</v>
      </c>
      <c r="E7" s="47">
        <v>6.0000000000000001E-3</v>
      </c>
      <c r="F7" s="48">
        <f>IF($K$24&lt;&gt;"",IF($K$24=3,3,IF($K$24=2,2,1)),"")</f>
        <v>3</v>
      </c>
      <c r="G7" s="48">
        <f>IF($N$24&lt;&gt;"",IF($N$24=3,3,IF($N$24=2,2,1)),"")</f>
        <v>2</v>
      </c>
      <c r="H7" s="48">
        <f>IF($Q$24&lt;&gt;"",IF($Q$24=3,3,IF($Q$24=2,2,1)),"")</f>
        <v>3</v>
      </c>
      <c r="I7" s="48">
        <f>IF($T$24&lt;&gt;"",IF($T$24=3,3,IF($T$24=2,2,1)),"")</f>
        <v>1</v>
      </c>
      <c r="J7" s="32"/>
      <c r="K7" s="49" t="s">
        <v>59</v>
      </c>
      <c r="L7" s="46" t="s">
        <v>60</v>
      </c>
      <c r="M7" s="260" t="s">
        <v>61</v>
      </c>
      <c r="N7" s="260"/>
      <c r="O7" s="260"/>
      <c r="P7" s="46" t="s">
        <v>62</v>
      </c>
      <c r="Q7" s="260" t="s">
        <v>61</v>
      </c>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t="str">
        <f>IF(Q10="Junio",6,IF(Q10="Julio",7,IF(Q10="Agosto",8,IF(Q10="Septiembre",9,IF(Q10="Octubre",10,"")))))</f>
        <v/>
      </c>
      <c r="R9" s="35"/>
      <c r="S9" s="92" t="str">
        <f>IF(S10="Junio",6,IF(S10="Julio",7,IF(S10="Agosto",8,IF(S10="Septiembre",9,IF(S10="Octubre",10,"")))))</f>
        <v/>
      </c>
      <c r="T9" s="33"/>
      <c r="U9" s="33"/>
      <c r="V9" s="33"/>
      <c r="W9" s="1"/>
      <c r="X9" s="1"/>
    </row>
    <row r="10" spans="1:28" ht="59.25" customHeight="1" outlineLevel="1" x14ac:dyDescent="0.35">
      <c r="A10" s="1"/>
      <c r="B10" s="262" t="s">
        <v>63</v>
      </c>
      <c r="C10" s="262"/>
      <c r="D10" s="110" t="s">
        <v>64</v>
      </c>
      <c r="E10" s="51">
        <v>1.2999999999999999E-2</v>
      </c>
      <c r="F10" s="52" t="str">
        <f>IF(K20="D","D","-")</f>
        <v>-</v>
      </c>
      <c r="G10" s="52" t="str">
        <f>IF(N20="D","D","-")</f>
        <v>-</v>
      </c>
      <c r="H10" s="52" t="str">
        <f>IF(Q20="D","D","-")</f>
        <v>-</v>
      </c>
      <c r="I10" s="52" t="str">
        <f>IF(T20="D","D","-")</f>
        <v>-</v>
      </c>
      <c r="J10" s="32"/>
      <c r="K10" s="65" t="s">
        <v>65</v>
      </c>
      <c r="L10" s="50" t="s">
        <v>66</v>
      </c>
      <c r="M10" s="74">
        <v>3</v>
      </c>
      <c r="N10" s="50" t="s">
        <v>67</v>
      </c>
      <c r="O10" s="53" t="s">
        <v>68</v>
      </c>
      <c r="P10" s="50" t="s">
        <v>69</v>
      </c>
      <c r="Q10" s="91" t="s">
        <v>70</v>
      </c>
      <c r="R10" s="50" t="s">
        <v>71</v>
      </c>
      <c r="S10" s="91" t="s">
        <v>72</v>
      </c>
      <c r="T10" s="50" t="s">
        <v>73</v>
      </c>
      <c r="U10" s="53" t="s">
        <v>74</v>
      </c>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75</v>
      </c>
      <c r="C12" s="263"/>
      <c r="D12" s="265" t="str">
        <f>IF(F12="","",IF(AND(I12=3,H12=3,G12=3,F12=3),"Melhor Prática",
IF(AND(H12=3,G12=3,F12=3),"Mais que Cumpre",
IF(AND(G12=3,F12=3),"Cumpre",
IF(F12=3,"Parcial","Não cumpre")))))</f>
        <v>Mais que Cumpre</v>
      </c>
      <c r="E12" s="266">
        <v>1.2999999999999999E-2</v>
      </c>
      <c r="F12" s="261">
        <f>IF($L$24&lt;&gt;"",IF($L$24=3,3,IF($L$24=2,2,1)),"")</f>
        <v>3</v>
      </c>
      <c r="G12" s="261">
        <f>IF($O$24&lt;&gt;"",IF($O$24=3,3,IF($O$24=2,2,1)),"")</f>
        <v>3</v>
      </c>
      <c r="H12" s="261">
        <f>IF($R$24&lt;&gt;"",IF($R$24=3,3,IF($R$24=2,2,1)),"")</f>
        <v>3</v>
      </c>
      <c r="I12" s="261">
        <f>IF($U$24&lt;&gt;"",IF($U$24=3,3,IF($U$24=2,2,1)),"")</f>
        <v>1</v>
      </c>
      <c r="J12" s="32"/>
      <c r="K12" s="251" t="s">
        <v>76</v>
      </c>
      <c r="L12" s="251"/>
      <c r="M12" s="249" t="s">
        <v>77</v>
      </c>
      <c r="N12" s="250"/>
      <c r="O12" s="251" t="s">
        <v>76</v>
      </c>
      <c r="P12" s="251"/>
      <c r="Q12" s="249" t="s">
        <v>77</v>
      </c>
      <c r="R12" s="250"/>
      <c r="S12" s="251" t="s">
        <v>76</v>
      </c>
      <c r="T12" s="251"/>
      <c r="U12" s="249" t="s">
        <v>77</v>
      </c>
      <c r="V12" s="250"/>
      <c r="W12" s="9"/>
      <c r="X12" s="9"/>
      <c r="Y12" s="23"/>
      <c r="Z12" s="2"/>
      <c r="AA12" s="2"/>
      <c r="AB12" s="2"/>
    </row>
    <row r="13" spans="1:28" ht="35.25" customHeight="1" outlineLevel="1" x14ac:dyDescent="0.35">
      <c r="A13" s="1"/>
      <c r="B13" s="264"/>
      <c r="C13" s="264"/>
      <c r="D13" s="265" t="str">
        <f t="shared" ref="D13:D14" si="0">IF(F13="","",IF(AND(I13=3,H13=3,G13=3,F13=3),"MEJOR PRÁCTICA",
IF(AND(H13=3,G13=3,F13=3),"MÁS QUE CUMPLE",
IF(AND(G13=3,F13=3),"CUMPLE",
IF(F13=3,"PARCIAL","NO CUMPLE")))))</f>
        <v/>
      </c>
      <c r="E13" s="266"/>
      <c r="F13" s="261"/>
      <c r="G13" s="261"/>
      <c r="H13" s="261"/>
      <c r="I13" s="261"/>
      <c r="J13" s="32"/>
      <c r="K13" s="100" t="s">
        <v>36</v>
      </c>
      <c r="L13" s="252" t="s">
        <v>78</v>
      </c>
      <c r="M13" s="252"/>
      <c r="N13" s="100" t="s">
        <v>79</v>
      </c>
      <c r="O13" s="100" t="s">
        <v>36</v>
      </c>
      <c r="P13" s="252" t="s">
        <v>78</v>
      </c>
      <c r="Q13" s="252"/>
      <c r="R13" s="100" t="s">
        <v>79</v>
      </c>
      <c r="S13" s="100" t="s">
        <v>36</v>
      </c>
      <c r="T13" s="252" t="s">
        <v>78</v>
      </c>
      <c r="U13" s="252"/>
      <c r="V13" s="100" t="s">
        <v>79</v>
      </c>
      <c r="W13" s="1"/>
      <c r="X13" s="1"/>
      <c r="Z13" s="3"/>
      <c r="AA13" s="4"/>
      <c r="AB13" s="5"/>
    </row>
    <row r="14" spans="1:28" ht="18.75" customHeight="1" outlineLevel="1" x14ac:dyDescent="0.35">
      <c r="A14" s="1"/>
      <c r="B14" s="264"/>
      <c r="C14" s="264"/>
      <c r="D14" s="265" t="str">
        <f t="shared" si="0"/>
        <v/>
      </c>
      <c r="E14" s="266"/>
      <c r="F14" s="38"/>
      <c r="G14" s="38"/>
      <c r="H14" s="38"/>
      <c r="I14" s="38"/>
      <c r="J14" s="32"/>
      <c r="K14" s="238" t="s">
        <v>80</v>
      </c>
      <c r="L14" s="239" t="s">
        <v>81</v>
      </c>
      <c r="M14" s="239"/>
      <c r="N14" s="240" t="s">
        <v>82</v>
      </c>
      <c r="O14" s="238" t="s">
        <v>80</v>
      </c>
      <c r="P14" s="239" t="s">
        <v>81</v>
      </c>
      <c r="Q14" s="239"/>
      <c r="R14" s="243" t="s">
        <v>83</v>
      </c>
      <c r="S14" s="238" t="s">
        <v>80</v>
      </c>
      <c r="T14" s="239" t="s">
        <v>81</v>
      </c>
      <c r="U14" s="239"/>
      <c r="V14" s="240" t="s">
        <v>64</v>
      </c>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IF(OR(AND(S10=U12,S14&lt;&gt;"finalizado"),AND(S10=Q12,O14&lt;&gt;"finalizado"),AND(S10=M12,K14&lt;&gt;"finalizado")),"Atrasado","No Prazo")),"Não Planificado")</f>
        <v>No Prazo</v>
      </c>
      <c r="E15" s="244"/>
      <c r="F15" s="244"/>
      <c r="G15" s="244"/>
      <c r="H15" s="244"/>
      <c r="I15" s="244"/>
      <c r="J15" s="26"/>
      <c r="K15" s="238"/>
      <c r="L15" s="239"/>
      <c r="M15" s="239"/>
      <c r="N15" s="240"/>
      <c r="O15" s="238"/>
      <c r="P15" s="239"/>
      <c r="Q15" s="239"/>
      <c r="R15" s="243"/>
      <c r="S15" s="238"/>
      <c r="T15" s="239"/>
      <c r="U15" s="239"/>
      <c r="V15" s="240"/>
      <c r="W15" s="1"/>
      <c r="X15" s="1"/>
      <c r="Z15" s="6"/>
      <c r="AA15" s="7"/>
      <c r="AB15" s="7"/>
    </row>
    <row r="16" spans="1:28" ht="21" customHeight="1" x14ac:dyDescent="0.4">
      <c r="A16" s="1"/>
      <c r="B16" s="17"/>
      <c r="C16" s="17"/>
      <c r="D16" s="9"/>
      <c r="E16" s="86" t="str">
        <f>IF(COUNTA(F16:I16)=0,"NBC","BC")</f>
        <v>BC</v>
      </c>
      <c r="F16" s="86" t="s">
        <v>84</v>
      </c>
      <c r="G16" s="86"/>
      <c r="H16" s="86" t="s">
        <v>84</v>
      </c>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1"/>
      <c r="N17" s="241" t="s">
        <v>83</v>
      </c>
      <c r="O17" s="241"/>
      <c r="P17" s="241"/>
      <c r="Q17" s="241" t="s">
        <v>64</v>
      </c>
      <c r="R17" s="241"/>
      <c r="S17" s="241"/>
      <c r="T17" s="241" t="s">
        <v>85</v>
      </c>
      <c r="U17" s="241"/>
      <c r="V17" s="242"/>
      <c r="W17" s="9"/>
      <c r="X17" s="9"/>
      <c r="Y17" s="23"/>
    </row>
    <row r="18" spans="1:25" ht="20.25" customHeight="1" outlineLevel="2" x14ac:dyDescent="0.35">
      <c r="A18" s="1"/>
      <c r="B18" s="245" t="s">
        <v>86</v>
      </c>
      <c r="C18" s="245"/>
      <c r="D18" s="42" t="s">
        <v>52</v>
      </c>
      <c r="E18" s="39">
        <v>0.01</v>
      </c>
      <c r="F18" s="41"/>
      <c r="G18" s="41"/>
      <c r="H18" s="41"/>
      <c r="I18" s="41"/>
      <c r="J18" s="9"/>
      <c r="K18" s="238" t="s">
        <v>87</v>
      </c>
      <c r="L18" s="240"/>
      <c r="M18" s="240"/>
      <c r="N18" s="240" t="s">
        <v>88</v>
      </c>
      <c r="O18" s="240"/>
      <c r="P18" s="240"/>
      <c r="Q18" s="240" t="s">
        <v>89</v>
      </c>
      <c r="R18" s="240"/>
      <c r="S18" s="240"/>
      <c r="T18" s="240" t="s">
        <v>90</v>
      </c>
      <c r="U18" s="240"/>
      <c r="V18" s="243"/>
      <c r="W18" s="9"/>
      <c r="X18" s="9"/>
      <c r="Y18" s="23"/>
    </row>
    <row r="19" spans="1:25" ht="124.5" customHeight="1" outlineLevel="2" x14ac:dyDescent="0.35">
      <c r="A19" s="1"/>
      <c r="B19" s="245"/>
      <c r="C19" s="245"/>
      <c r="D19" s="42" t="s">
        <v>91</v>
      </c>
      <c r="E19" s="240" t="s">
        <v>92</v>
      </c>
      <c r="F19" s="240"/>
      <c r="G19" s="240"/>
      <c r="H19" s="240"/>
      <c r="I19" s="240"/>
      <c r="J19" s="25"/>
      <c r="K19" s="238"/>
      <c r="L19" s="240"/>
      <c r="M19" s="240"/>
      <c r="N19" s="240"/>
      <c r="O19" s="240"/>
      <c r="P19" s="240"/>
      <c r="Q19" s="240"/>
      <c r="R19" s="240"/>
      <c r="S19" s="240"/>
      <c r="T19" s="240"/>
      <c r="U19" s="240"/>
      <c r="V19" s="243"/>
      <c r="W19" s="9"/>
      <c r="X19" s="9"/>
      <c r="Y19" s="23"/>
    </row>
    <row r="20" spans="1:25" ht="18.75" customHeight="1" outlineLevel="2" x14ac:dyDescent="0.35">
      <c r="A20" s="1"/>
      <c r="B20" s="245"/>
      <c r="C20" s="245"/>
      <c r="D20" s="247" t="s">
        <v>93</v>
      </c>
      <c r="E20" s="248" t="s">
        <v>94</v>
      </c>
      <c r="F20" s="248"/>
      <c r="G20" s="248"/>
      <c r="H20" s="248"/>
      <c r="I20" s="248"/>
      <c r="J20" s="25"/>
      <c r="K20" s="238" t="s">
        <v>95</v>
      </c>
      <c r="L20" s="240"/>
      <c r="M20" s="240"/>
      <c r="N20" s="238" t="s">
        <v>95</v>
      </c>
      <c r="O20" s="240"/>
      <c r="P20" s="240"/>
      <c r="Q20" s="240" t="s">
        <v>95</v>
      </c>
      <c r="R20" s="240"/>
      <c r="S20" s="240"/>
      <c r="T20" s="238" t="s">
        <v>95</v>
      </c>
      <c r="U20" s="240"/>
      <c r="V20" s="240"/>
      <c r="W20" s="9"/>
      <c r="X20" s="9"/>
      <c r="Y20" s="23"/>
    </row>
    <row r="21" spans="1:25" ht="40.5" customHeight="1" outlineLevel="2" x14ac:dyDescent="0.35">
      <c r="A21" s="18">
        <v>5.0000000000000001E-3</v>
      </c>
      <c r="B21" s="245"/>
      <c r="C21" s="245"/>
      <c r="D21" s="247"/>
      <c r="E21" s="248"/>
      <c r="F21" s="248"/>
      <c r="G21" s="248"/>
      <c r="H21" s="248"/>
      <c r="I21" s="248"/>
      <c r="J21" s="25"/>
      <c r="K21" s="238" t="s">
        <v>96</v>
      </c>
      <c r="L21" s="240"/>
      <c r="M21" s="240"/>
      <c r="N21" s="240" t="s">
        <v>97</v>
      </c>
      <c r="O21" s="240"/>
      <c r="P21" s="240"/>
      <c r="Q21" s="240" t="s">
        <v>97</v>
      </c>
      <c r="R21" s="240"/>
      <c r="S21" s="240"/>
      <c r="T21" s="240" t="s">
        <v>98</v>
      </c>
      <c r="U21" s="240"/>
      <c r="V21" s="243"/>
      <c r="W21" s="9"/>
      <c r="X21" s="9"/>
      <c r="Y21" s="23"/>
    </row>
    <row r="22" spans="1:25" ht="14.5" x14ac:dyDescent="0.35">
      <c r="A22" s="1"/>
      <c r="B22" s="9"/>
      <c r="C22" s="9"/>
      <c r="D22" s="9"/>
      <c r="E22" s="9"/>
      <c r="F22" s="9"/>
      <c r="G22" s="9"/>
      <c r="H22" s="9"/>
      <c r="I22" s="9"/>
      <c r="J22" s="9"/>
      <c r="K22" s="68"/>
      <c r="L22" s="9"/>
      <c r="M22" s="9"/>
      <c r="N22" s="9"/>
      <c r="O22" s="9"/>
      <c r="P22" s="9"/>
      <c r="Q22" s="9"/>
      <c r="R22" s="9"/>
      <c r="S22" s="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54" t="s">
        <v>99</v>
      </c>
      <c r="U23" s="24" t="s">
        <v>100</v>
      </c>
      <c r="V23" s="55" t="s">
        <v>101</v>
      </c>
      <c r="X23" s="9"/>
      <c r="Y23" s="23"/>
    </row>
    <row r="24" spans="1:25" ht="36.75" customHeight="1" x14ac:dyDescent="0.35">
      <c r="A24" s="1"/>
      <c r="B24" s="9"/>
      <c r="C24" s="9"/>
      <c r="D24" s="9"/>
      <c r="F24" s="235" t="s">
        <v>102</v>
      </c>
      <c r="G24" s="236" t="s">
        <v>36</v>
      </c>
      <c r="H24" s="236"/>
      <c r="I24" s="236"/>
      <c r="K24" s="56">
        <v>3</v>
      </c>
      <c r="L24" s="40">
        <v>3</v>
      </c>
      <c r="M24" s="237" t="s">
        <v>103</v>
      </c>
      <c r="N24" s="56">
        <v>2</v>
      </c>
      <c r="O24" s="40">
        <v>3</v>
      </c>
      <c r="P24" s="237"/>
      <c r="Q24" s="56">
        <v>3</v>
      </c>
      <c r="R24" s="40">
        <v>3</v>
      </c>
      <c r="S24" s="237"/>
      <c r="T24" s="56">
        <v>1</v>
      </c>
      <c r="U24" s="40">
        <v>1</v>
      </c>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57"/>
      <c r="U25" s="43"/>
      <c r="V25" s="237"/>
      <c r="X25" s="9"/>
      <c r="Y25" s="23"/>
    </row>
    <row r="26" spans="1:25" ht="208.5" customHeight="1" x14ac:dyDescent="0.35">
      <c r="A26" s="1"/>
      <c r="B26" s="9"/>
      <c r="C26" s="9"/>
      <c r="D26" s="9"/>
      <c r="F26" s="235"/>
      <c r="G26" s="236" t="s">
        <v>78</v>
      </c>
      <c r="H26" s="236"/>
      <c r="I26" s="236"/>
      <c r="K26" s="58" t="s">
        <v>104</v>
      </c>
      <c r="L26" s="45" t="s">
        <v>104</v>
      </c>
      <c r="M26" s="237"/>
      <c r="N26" s="58" t="s">
        <v>104</v>
      </c>
      <c r="O26" s="45" t="s">
        <v>104</v>
      </c>
      <c r="P26" s="237" t="s">
        <v>103</v>
      </c>
      <c r="Q26" s="58" t="s">
        <v>104</v>
      </c>
      <c r="R26" s="45" t="s">
        <v>104</v>
      </c>
      <c r="S26" s="237" t="s">
        <v>103</v>
      </c>
      <c r="T26" s="58" t="s">
        <v>104</v>
      </c>
      <c r="U26" s="45" t="s">
        <v>104</v>
      </c>
      <c r="V26" s="237" t="s">
        <v>103</v>
      </c>
      <c r="X26" s="9"/>
      <c r="Y26" s="23"/>
    </row>
    <row r="27" spans="1:25" ht="18" customHeight="1" x14ac:dyDescent="0.35">
      <c r="A27" s="1"/>
      <c r="B27" s="9"/>
      <c r="C27" s="9"/>
      <c r="D27" s="9"/>
      <c r="F27" s="235"/>
      <c r="G27" s="236" t="s">
        <v>105</v>
      </c>
      <c r="H27" s="236"/>
      <c r="I27" s="236"/>
      <c r="K27" s="59"/>
      <c r="L27" s="25"/>
      <c r="M27" s="60"/>
      <c r="N27" s="59"/>
      <c r="O27" s="25"/>
      <c r="P27" s="60"/>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60"/>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60"/>
      <c r="Q29" s="59"/>
      <c r="R29" s="25"/>
      <c r="S29" s="60"/>
      <c r="T29" s="59"/>
      <c r="U29" s="25"/>
      <c r="V29" s="60"/>
      <c r="X29" s="9"/>
      <c r="Y29" s="23"/>
    </row>
    <row r="30" spans="1:25" ht="18" customHeight="1" x14ac:dyDescent="0.35">
      <c r="A30" s="1"/>
      <c r="B30" s="9"/>
      <c r="C30" s="9"/>
      <c r="D30" s="9"/>
      <c r="F30" s="235"/>
      <c r="G30" s="236"/>
      <c r="H30" s="236"/>
      <c r="I30" s="236"/>
      <c r="K30" s="59"/>
      <c r="L30" s="25"/>
      <c r="M30" s="60"/>
      <c r="N30" s="59"/>
      <c r="O30" s="25"/>
      <c r="P30" s="60"/>
      <c r="Q30" s="59"/>
      <c r="R30" s="25"/>
      <c r="S30" s="60"/>
      <c r="T30" s="59"/>
      <c r="U30" s="25"/>
      <c r="V30" s="60"/>
      <c r="X30" s="9"/>
      <c r="Y30" s="23"/>
    </row>
    <row r="31" spans="1:25" ht="18" customHeight="1" x14ac:dyDescent="0.35">
      <c r="A31" s="1"/>
      <c r="B31" s="9"/>
      <c r="C31" s="9"/>
      <c r="D31" s="9"/>
      <c r="F31" s="235"/>
      <c r="G31" s="236"/>
      <c r="H31" s="236"/>
      <c r="I31" s="236"/>
      <c r="K31" s="59"/>
      <c r="L31" s="25"/>
      <c r="M31" s="60"/>
      <c r="N31" s="59"/>
      <c r="O31" s="25"/>
      <c r="P31" s="60"/>
      <c r="Q31" s="59"/>
      <c r="R31" s="25"/>
      <c r="S31" s="60"/>
      <c r="T31" s="59"/>
      <c r="U31" s="25"/>
      <c r="V31" s="60"/>
      <c r="X31" s="9"/>
      <c r="Y31" s="23"/>
    </row>
    <row r="32" spans="1:25" ht="18" customHeight="1" x14ac:dyDescent="0.35">
      <c r="A32" s="1"/>
      <c r="B32" s="9"/>
      <c r="C32" s="9"/>
      <c r="D32" s="9"/>
      <c r="F32" s="235"/>
      <c r="G32" s="236"/>
      <c r="H32" s="236"/>
      <c r="I32" s="236"/>
      <c r="K32" s="59"/>
      <c r="L32" s="25"/>
      <c r="M32" s="60"/>
      <c r="N32" s="59"/>
      <c r="O32" s="25"/>
      <c r="P32" s="60"/>
      <c r="Q32" s="59"/>
      <c r="R32" s="25"/>
      <c r="S32" s="60"/>
      <c r="T32" s="59"/>
      <c r="U32" s="25"/>
      <c r="V32" s="60"/>
      <c r="X32" s="9"/>
      <c r="Y32" s="23"/>
    </row>
    <row r="33" spans="1:25" ht="18" customHeight="1" x14ac:dyDescent="0.35">
      <c r="A33" s="1"/>
      <c r="B33" s="9"/>
      <c r="C33" s="9"/>
      <c r="D33" s="9"/>
      <c r="F33" s="235"/>
      <c r="G33" s="236"/>
      <c r="H33" s="236"/>
      <c r="I33" s="236"/>
      <c r="K33" s="59"/>
      <c r="L33" s="25"/>
      <c r="M33" s="60"/>
      <c r="N33" s="59"/>
      <c r="O33" s="25"/>
      <c r="P33" s="60"/>
      <c r="Q33" s="59"/>
      <c r="R33" s="25"/>
      <c r="S33" s="60"/>
      <c r="T33" s="59"/>
      <c r="U33" s="25"/>
      <c r="V33" s="60"/>
      <c r="X33" s="9"/>
      <c r="Y33" s="23"/>
    </row>
    <row r="34" spans="1:25" ht="18" customHeight="1" x14ac:dyDescent="0.35">
      <c r="A34" s="1"/>
      <c r="B34" s="9"/>
      <c r="C34" s="9"/>
      <c r="D34" s="9"/>
      <c r="F34" s="235"/>
      <c r="G34" s="236"/>
      <c r="H34" s="236"/>
      <c r="I34" s="236"/>
      <c r="K34" s="59"/>
      <c r="L34" s="25"/>
      <c r="M34" s="60"/>
      <c r="N34" s="59"/>
      <c r="O34" s="25"/>
      <c r="P34" s="60"/>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60"/>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60"/>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60"/>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60" t="s">
        <v>106</v>
      </c>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60"/>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60"/>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60"/>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60"/>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60"/>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60"/>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60"/>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60"/>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60"/>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60"/>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sheetData>
  <mergeCells count="63">
    <mergeCell ref="B7:C7"/>
    <mergeCell ref="T18:V19"/>
    <mergeCell ref="Q18:S19"/>
    <mergeCell ref="N18:P19"/>
    <mergeCell ref="K18:M19"/>
    <mergeCell ref="M7:O8"/>
    <mergeCell ref="Q7:S8"/>
    <mergeCell ref="G12:G13"/>
    <mergeCell ref="B10:C10"/>
    <mergeCell ref="B12:C15"/>
    <mergeCell ref="D12:D14"/>
    <mergeCell ref="E12:E14"/>
    <mergeCell ref="F12:F13"/>
    <mergeCell ref="H12:H13"/>
    <mergeCell ref="I12:I13"/>
    <mergeCell ref="K12:L12"/>
    <mergeCell ref="D2:I2"/>
    <mergeCell ref="D3:I4"/>
    <mergeCell ref="K3:S4"/>
    <mergeCell ref="D5:I5"/>
    <mergeCell ref="K5:R5"/>
    <mergeCell ref="M12:N12"/>
    <mergeCell ref="O12:P12"/>
    <mergeCell ref="S12:T12"/>
    <mergeCell ref="U12:V12"/>
    <mergeCell ref="L13:M13"/>
    <mergeCell ref="P13:Q13"/>
    <mergeCell ref="T13:U13"/>
    <mergeCell ref="Q12:R12"/>
    <mergeCell ref="D15:I15"/>
    <mergeCell ref="B18:C21"/>
    <mergeCell ref="K17:M17"/>
    <mergeCell ref="N17:P17"/>
    <mergeCell ref="Q17:S17"/>
    <mergeCell ref="K14:K15"/>
    <mergeCell ref="L14:M15"/>
    <mergeCell ref="N14:N15"/>
    <mergeCell ref="O14:O15"/>
    <mergeCell ref="P14:Q15"/>
    <mergeCell ref="D20:D21"/>
    <mergeCell ref="E20:I21"/>
    <mergeCell ref="E19:I19"/>
    <mergeCell ref="K21:M21"/>
    <mergeCell ref="K20:M20"/>
    <mergeCell ref="P24:P26"/>
    <mergeCell ref="S24:S26"/>
    <mergeCell ref="S14:S15"/>
    <mergeCell ref="T14:U15"/>
    <mergeCell ref="V14:V15"/>
    <mergeCell ref="T17:V17"/>
    <mergeCell ref="R14:R15"/>
    <mergeCell ref="V24:V26"/>
    <mergeCell ref="T20:V20"/>
    <mergeCell ref="N21:P21"/>
    <mergeCell ref="Q21:S21"/>
    <mergeCell ref="T21:V21"/>
    <mergeCell ref="N20:P20"/>
    <mergeCell ref="Q20:S20"/>
    <mergeCell ref="F24:F49"/>
    <mergeCell ref="G24:I25"/>
    <mergeCell ref="M24:M26"/>
    <mergeCell ref="G26:I26"/>
    <mergeCell ref="G27:I49"/>
  </mergeCells>
  <conditionalFormatting sqref="D15:I15">
    <cfRule type="containsText" dxfId="1061" priority="1" operator="containsText" text="Finalizado">
      <formula>NOT(ISERROR(SEARCH("Finalizado",D15)))</formula>
    </cfRule>
    <cfRule type="containsText" dxfId="1060" priority="2" operator="containsText" text="No Planificado">
      <formula>NOT(ISERROR(SEARCH("No Planificado",D15)))</formula>
    </cfRule>
    <cfRule type="containsText" dxfId="1059" priority="3" operator="containsText" text="A Tiempo">
      <formula>NOT(ISERROR(SEARCH("A Tiempo",D15)))</formula>
    </cfRule>
    <cfRule type="containsText" dxfId="1058" priority="4" operator="containsText" text="Retrasado">
      <formula>NOT(ISERROR(SEARCH("Retrasado",D15)))</formula>
    </cfRule>
  </conditionalFormatting>
  <conditionalFormatting sqref="F7:F8">
    <cfRule type="iconSet" priority="26">
      <iconSet showValue="0">
        <cfvo type="percent" val="0"/>
        <cfvo type="num" val="2"/>
        <cfvo type="num" val="3"/>
      </iconSet>
    </cfRule>
  </conditionalFormatting>
  <conditionalFormatting sqref="F12 F14">
    <cfRule type="iconSet" priority="24">
      <iconSet showValue="0">
        <cfvo type="percent" val="0"/>
        <cfvo type="num" val="2"/>
        <cfvo type="num" val="3"/>
      </iconSet>
    </cfRule>
  </conditionalFormatting>
  <conditionalFormatting sqref="G7:I8">
    <cfRule type="iconSet" priority="25">
      <iconSet showValue="0">
        <cfvo type="percent" val="0"/>
        <cfvo type="num" val="2"/>
        <cfvo type="num" val="3"/>
      </iconSet>
    </cfRule>
  </conditionalFormatting>
  <conditionalFormatting sqref="G12:I12 G14:I14">
    <cfRule type="iconSet" priority="23">
      <iconSet showValue="0">
        <cfvo type="percent" val="0"/>
        <cfvo type="num" val="2"/>
        <cfvo type="num" val="3"/>
      </iconSet>
    </cfRule>
  </conditionalFormatting>
  <conditionalFormatting sqref="K24:L24 N24:O24 Q24:R24 T24:U24">
    <cfRule type="iconSet" priority="13">
      <iconSet showValue="0">
        <cfvo type="percent" val="0"/>
        <cfvo type="num" val="2"/>
        <cfvo type="num" val="3"/>
      </iconSet>
    </cfRule>
  </conditionalFormatting>
  <conditionalFormatting sqref="K25:L25">
    <cfRule type="containsText" dxfId="1057" priority="27" operator="containsText" text="PENDIENTE">
      <formula>NOT(ISERROR(SEARCH("PENDIENTE",K25)))</formula>
    </cfRule>
    <cfRule type="containsText" dxfId="1056" priority="28" operator="containsText" text="NO VALIDADO">
      <formula>NOT(ISERROR(SEARCH("NO VALIDADO",K25)))</formula>
    </cfRule>
    <cfRule type="containsText" dxfId="1055" priority="29" operator="containsText" text="VALIDADO">
      <formula>NOT(ISERROR(SEARCH("VALIDADO",K25)))</formula>
    </cfRule>
  </conditionalFormatting>
  <conditionalFormatting sqref="N25:O25">
    <cfRule type="containsText" dxfId="1054" priority="20" operator="containsText" text="PENDIENTE">
      <formula>NOT(ISERROR(SEARCH("PENDIENTE",N25)))</formula>
    </cfRule>
    <cfRule type="containsText" dxfId="1053" priority="21" operator="containsText" text="NO VALIDADO">
      <formula>NOT(ISERROR(SEARCH("NO VALIDADO",N25)))</formula>
    </cfRule>
    <cfRule type="containsText" dxfId="1052" priority="22" operator="containsText" text="VALIDADO">
      <formula>NOT(ISERROR(SEARCH("VALIDADO",N25)))</formula>
    </cfRule>
  </conditionalFormatting>
  <conditionalFormatting sqref="Q25:R25">
    <cfRule type="containsText" dxfId="1051" priority="17" operator="containsText" text="PENDIENTE">
      <formula>NOT(ISERROR(SEARCH("PENDIENTE",Q25)))</formula>
    </cfRule>
    <cfRule type="containsText" dxfId="1050" priority="18" operator="containsText" text="NO VALIDADO">
      <formula>NOT(ISERROR(SEARCH("NO VALIDADO",Q25)))</formula>
    </cfRule>
    <cfRule type="containsText" dxfId="1049" priority="19" operator="containsText" text="VALIDADO">
      <formula>NOT(ISERROR(SEARCH("VALIDADO",Q25)))</formula>
    </cfRule>
  </conditionalFormatting>
  <conditionalFormatting sqref="T25:U25">
    <cfRule type="containsText" dxfId="1048" priority="14" operator="containsText" text="PENDIENTE">
      <formula>NOT(ISERROR(SEARCH("PENDIENTE",T25)))</formula>
    </cfRule>
    <cfRule type="containsText" dxfId="1047" priority="15" operator="containsText" text="NO VALIDADO">
      <formula>NOT(ISERROR(SEARCH("NO VALIDADO",T25)))</formula>
    </cfRule>
    <cfRule type="containsText" dxfId="1046" priority="16" operator="containsText" text="VALIDADO">
      <formula>NOT(ISERROR(SEARCH("VALIDADO",T25)))</formula>
    </cfRule>
  </conditionalFormatting>
  <dataValidations count="6">
    <dataValidation type="list" allowBlank="1" showInputMessage="1" showErrorMessage="1" sqref="D10" xr:uid="{D134F78D-54B5-4AD2-B84A-B7246DE5A04A}">
      <formula1>"No Cumple, Parcial,Cumple,Más que Cumple,Mejor Práctica"</formula1>
    </dataValidation>
    <dataValidation type="list" allowBlank="1" showInputMessage="1" showErrorMessage="1" sqref="AB14:AB15 N14 R14 V14" xr:uid="{EB943999-FE9C-4BF3-BAA0-D67FC7C3F304}">
      <formula1>"No Cumple, Parcial, Cumple, Más que Cumple, Mejor Práctica"</formula1>
    </dataValidation>
    <dataValidation type="list" allowBlank="1" showInputMessage="1" showErrorMessage="1" sqref="M12:N12 Q12:R12 U12:V12" xr:uid="{7FC6D906-1C4D-436C-A855-04374F0FDE19}">
      <formula1>"Maio,Junho,Julho,Agosto,Setembro,Outubro"</formula1>
    </dataValidation>
    <dataValidation type="list" allowBlank="1" showInputMessage="1" showErrorMessage="1" sqref="O10" xr:uid="{D00A30CF-E894-487C-A52E-9BD0609EBE1B}">
      <formula1>"Alta,Baixa,Não Planificado"</formula1>
    </dataValidation>
    <dataValidation type="list" allowBlank="1" showInputMessage="1" showErrorMessage="1" sqref="Q10 S10" xr:uid="{050875C1-A050-4BD5-9CC5-ABC4276C35D2}">
      <formula1>" Junho,Julho,Agosto,Setembro,Outubro"</formula1>
    </dataValidation>
    <dataValidation type="list" allowBlank="1" showInputMessage="1" showErrorMessage="1" sqref="K14:K15 O14:O15 S14:S15" xr:uid="{9739723E-7971-4306-8B9A-D3B99C79B719}">
      <formula1>"Não Iniciado, Em Progreso,Finalizado"</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5" id="{E8BA5F50-BE5E-46BB-BDB6-1D882A5CF193}">
            <x14:iconSet iconSet="3Stars" showValue="0">
              <x14:cfvo type="percent">
                <xm:f>0</xm:f>
              </x14:cfvo>
              <x14:cfvo type="num">
                <xm:f>2</xm:f>
              </x14:cfvo>
              <x14:cfvo type="num">
                <xm:f>3</xm:f>
              </x14:cfvo>
            </x14:iconSet>
          </x14:cfRule>
          <xm:sqref>M10</xm:sqref>
        </x14:conditionalFormatting>
      </x14:conditionalFormattings>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F24FD5C-894D-4C85-B771-11696A4602A1}">
  <dimension ref="A1:AT77"/>
  <sheetViews>
    <sheetView showGridLines="0" zoomScale="50" zoomScaleNormal="50" workbookViewId="0">
      <pane xSplit="6" ySplit="9" topLeftCell="G19" activePane="bottomRight" state="frozen"/>
      <selection activeCell="K3" sqref="K3:S4"/>
      <selection pane="topRight" activeCell="K3" sqref="K3:S4"/>
      <selection pane="bottomLeft" activeCell="K3" sqref="K3:S4"/>
      <selection pane="bottomRight"/>
    </sheetView>
  </sheetViews>
  <sheetFormatPr defaultColWidth="9.1796875" defaultRowHeight="15" customHeight="1" outlineLevelCol="1" x14ac:dyDescent="0.35"/>
  <cols>
    <col min="1" max="1" width="2.1796875" customWidth="1"/>
    <col min="2" max="2" width="13.453125" customWidth="1"/>
    <col min="3" max="3" width="19.1796875" customWidth="1"/>
    <col min="4" max="4" width="6.1796875" customWidth="1"/>
    <col min="5" max="5" width="37.81640625" customWidth="1"/>
    <col min="6" max="6" width="12.81640625" customWidth="1"/>
    <col min="7" max="7" width="20.453125" customWidth="1"/>
    <col min="8" max="8" width="13.26953125" customWidth="1"/>
    <col min="9" max="12" width="5.81640625" customWidth="1" outlineLevel="1"/>
    <col min="13" max="13" width="20.54296875" customWidth="1"/>
    <col min="14" max="14" width="11.54296875" customWidth="1"/>
    <col min="15" max="15" width="10.81640625" customWidth="1"/>
    <col min="16" max="19" width="5.81640625" hidden="1" customWidth="1" outlineLevel="1"/>
    <col min="20" max="20" width="12.453125" hidden="1" customWidth="1" outlineLevel="1"/>
    <col min="21" max="21" width="16.81640625" hidden="1" customWidth="1" outlineLevel="1"/>
    <col min="22" max="22" width="6.1796875" hidden="1" customWidth="1" outlineLevel="1"/>
    <col min="23" max="26" width="6.7265625" hidden="1" customWidth="1" outlineLevel="1"/>
    <col min="27" max="27" width="20" customWidth="1" collapsed="1"/>
    <col min="28" max="28" width="19.1796875" customWidth="1"/>
    <col min="29" max="29" width="12.1796875" customWidth="1"/>
    <col min="30" max="30" width="11.54296875" customWidth="1"/>
    <col min="31" max="39" width="5.81640625" customWidth="1" outlineLevel="1"/>
    <col min="40" max="42" width="9.1796875" customWidth="1"/>
    <col min="43" max="46" width="8.54296875" style="188" hidden="1" customWidth="1"/>
  </cols>
  <sheetData>
    <row r="1" spans="1:46" ht="11.25" customHeight="1" x14ac:dyDescent="0.35">
      <c r="A1" s="13"/>
      <c r="B1" s="13"/>
      <c r="C1" s="13"/>
      <c r="D1" s="13"/>
      <c r="E1" s="13"/>
      <c r="F1" s="13"/>
      <c r="G1" s="184" t="s">
        <v>1042</v>
      </c>
      <c r="H1" s="185"/>
      <c r="I1" s="13"/>
      <c r="J1" s="13"/>
      <c r="K1" s="13"/>
      <c r="L1" s="13"/>
      <c r="M1" s="13"/>
      <c r="N1" s="13"/>
      <c r="O1" s="13"/>
      <c r="P1" s="13"/>
      <c r="Q1" s="13"/>
      <c r="R1" s="13"/>
      <c r="S1" s="13"/>
      <c r="T1" s="13"/>
      <c r="U1" s="13"/>
      <c r="V1" s="13"/>
      <c r="W1" s="13"/>
      <c r="X1" s="13"/>
      <c r="Y1" s="13"/>
      <c r="Z1" s="13"/>
      <c r="AA1" s="13"/>
      <c r="AB1" s="13"/>
      <c r="AC1" s="13"/>
      <c r="AD1" s="13"/>
      <c r="AE1" s="13"/>
      <c r="AF1" s="13"/>
      <c r="AG1" s="1"/>
      <c r="AH1" s="1"/>
      <c r="AI1" s="1"/>
      <c r="AJ1" s="1"/>
      <c r="AK1" s="1"/>
      <c r="AL1" s="1"/>
      <c r="AM1" s="1"/>
    </row>
    <row r="2" spans="1:46" ht="44" x14ac:dyDescent="0.5">
      <c r="A2" s="1"/>
      <c r="B2" s="11"/>
      <c r="C2" s="11"/>
      <c r="D2" s="268" t="s">
        <v>0</v>
      </c>
      <c r="E2" s="268"/>
      <c r="F2" s="79"/>
      <c r="G2" s="186">
        <f>SUM(AN10:AN73,H75)</f>
        <v>0.88075000000000037</v>
      </c>
      <c r="H2" s="183"/>
      <c r="I2" s="11"/>
      <c r="J2" s="11"/>
      <c r="K2" s="11"/>
      <c r="L2" s="11"/>
      <c r="M2" s="11"/>
      <c r="N2" s="11"/>
      <c r="O2" s="11"/>
      <c r="P2" s="11"/>
      <c r="Q2" s="11"/>
      <c r="R2" s="11"/>
      <c r="S2" s="11"/>
      <c r="T2" s="11"/>
      <c r="U2" s="11"/>
      <c r="V2" s="11"/>
      <c r="W2" s="11"/>
      <c r="X2" s="11"/>
      <c r="Y2" s="11"/>
      <c r="Z2" s="11"/>
      <c r="AA2" s="11"/>
      <c r="AB2" s="11"/>
      <c r="AC2" s="11"/>
      <c r="AD2" s="11"/>
      <c r="AE2" s="11"/>
      <c r="AF2" s="11"/>
      <c r="AG2" s="1"/>
      <c r="AH2" s="1"/>
      <c r="AI2" s="1"/>
      <c r="AJ2" s="1"/>
      <c r="AK2" s="1"/>
      <c r="AL2" s="1"/>
      <c r="AM2" s="1"/>
    </row>
    <row r="3" spans="1:46" ht="44" x14ac:dyDescent="0.35">
      <c r="A3" s="1"/>
      <c r="B3" s="10"/>
      <c r="C3" s="10"/>
      <c r="D3" s="269" t="s">
        <v>1</v>
      </c>
      <c r="E3" s="269"/>
      <c r="F3" s="138"/>
      <c r="G3" s="270" t="s">
        <v>107</v>
      </c>
      <c r="H3" s="271"/>
      <c r="I3" s="271"/>
      <c r="J3" s="271"/>
      <c r="K3" s="271"/>
      <c r="L3" s="271"/>
      <c r="M3" s="271"/>
      <c r="N3" s="271"/>
      <c r="O3" s="271"/>
      <c r="P3" s="271"/>
      <c r="Q3" s="271"/>
      <c r="R3" s="271"/>
      <c r="S3" s="271"/>
      <c r="T3" s="271"/>
      <c r="U3" s="271"/>
      <c r="V3" s="271"/>
      <c r="W3" s="271"/>
      <c r="X3" s="271"/>
      <c r="Y3" s="271"/>
      <c r="Z3" s="271"/>
      <c r="AA3" s="271"/>
      <c r="AB3" s="271"/>
      <c r="AC3" s="271"/>
      <c r="AD3" s="271"/>
      <c r="AE3" s="271"/>
      <c r="AF3" s="271"/>
      <c r="AG3" s="1"/>
      <c r="AH3" s="1"/>
      <c r="AI3" s="1"/>
      <c r="AJ3" s="1"/>
      <c r="AK3" s="1"/>
      <c r="AL3" s="1"/>
      <c r="AM3" s="1"/>
    </row>
    <row r="4" spans="1:46" ht="7.5" customHeight="1" x14ac:dyDescent="0.35">
      <c r="A4" s="1"/>
      <c r="B4" s="1"/>
      <c r="C4" s="1"/>
      <c r="D4" s="1"/>
      <c r="E4" s="1"/>
      <c r="F4" s="1"/>
      <c r="G4" s="1"/>
      <c r="H4" s="177"/>
      <c r="I4" s="1"/>
      <c r="J4" s="1"/>
      <c r="K4" s="1"/>
      <c r="L4" s="1"/>
      <c r="M4" s="1"/>
      <c r="N4" s="1"/>
      <c r="O4" s="1"/>
      <c r="P4" s="1"/>
      <c r="Q4" s="1"/>
      <c r="R4" s="1"/>
      <c r="S4" s="1"/>
      <c r="T4" s="1"/>
      <c r="U4" s="1"/>
      <c r="V4" s="1"/>
      <c r="W4" s="1"/>
      <c r="X4" s="1"/>
      <c r="Y4" s="1"/>
      <c r="Z4" s="1"/>
      <c r="AA4" s="1"/>
      <c r="AB4" s="1"/>
      <c r="AC4" s="1"/>
      <c r="AD4" s="1"/>
      <c r="AE4" s="1"/>
      <c r="AF4" s="1"/>
      <c r="AG4" s="1"/>
      <c r="AH4" s="1"/>
      <c r="AI4" s="1"/>
      <c r="AJ4" s="1"/>
      <c r="AK4" s="1"/>
      <c r="AL4" s="1"/>
      <c r="AM4" s="1"/>
    </row>
    <row r="5" spans="1:46" ht="19.5" customHeight="1" x14ac:dyDescent="0.35">
      <c r="A5" s="1"/>
      <c r="B5" s="258" t="s">
        <v>108</v>
      </c>
      <c r="C5" s="258"/>
      <c r="D5" s="258"/>
      <c r="E5" s="258"/>
      <c r="F5" s="1"/>
      <c r="G5" s="258" t="s">
        <v>99</v>
      </c>
      <c r="H5" s="258"/>
      <c r="I5" s="258"/>
      <c r="J5" s="258"/>
      <c r="K5" s="258"/>
      <c r="L5" s="1"/>
      <c r="M5" s="258" t="s">
        <v>109</v>
      </c>
      <c r="N5" s="258"/>
      <c r="O5" s="130"/>
      <c r="P5" s="130"/>
      <c r="Q5" s="130"/>
      <c r="R5" s="130"/>
      <c r="S5" s="130"/>
      <c r="T5" s="1"/>
      <c r="U5" s="1"/>
      <c r="V5" s="1"/>
      <c r="W5" s="1"/>
      <c r="X5" s="1"/>
      <c r="Y5" s="1"/>
      <c r="Z5" s="1"/>
      <c r="AA5" s="258" t="s">
        <v>110</v>
      </c>
      <c r="AB5" s="258"/>
      <c r="AC5" s="130"/>
      <c r="AD5" s="130"/>
      <c r="AE5" s="130"/>
      <c r="AF5" s="130"/>
      <c r="AG5" s="130"/>
      <c r="AH5" s="1"/>
      <c r="AI5" s="1"/>
      <c r="AJ5" s="1" t="s">
        <v>1095</v>
      </c>
      <c r="AK5" s="1"/>
      <c r="AL5" s="1"/>
      <c r="AM5" s="1"/>
    </row>
    <row r="6" spans="1:46" ht="11.25" customHeight="1" x14ac:dyDescent="0.35">
      <c r="A6" s="1"/>
      <c r="B6" s="1"/>
      <c r="C6" s="1"/>
      <c r="D6" s="1"/>
      <c r="E6" s="1"/>
      <c r="F6" s="1"/>
      <c r="G6" s="1"/>
      <c r="H6" s="1"/>
      <c r="I6" s="1"/>
      <c r="J6" s="1"/>
      <c r="K6" s="1"/>
      <c r="L6" s="1"/>
      <c r="M6" s="1"/>
      <c r="N6" s="1"/>
      <c r="O6" s="1"/>
      <c r="P6" s="1"/>
      <c r="Q6" s="1"/>
      <c r="R6" s="1"/>
      <c r="S6" s="1"/>
      <c r="T6" s="1"/>
      <c r="U6" s="1"/>
      <c r="V6" s="158">
        <v>6</v>
      </c>
      <c r="W6" s="158">
        <v>7</v>
      </c>
      <c r="X6" s="158">
        <v>8</v>
      </c>
      <c r="Y6" s="158">
        <v>9</v>
      </c>
      <c r="Z6" s="158">
        <v>10</v>
      </c>
      <c r="AA6" s="1"/>
      <c r="AB6" s="1"/>
      <c r="AC6" s="1"/>
      <c r="AD6" s="1"/>
      <c r="AE6" s="1"/>
      <c r="AF6" s="1"/>
      <c r="AG6" s="1"/>
      <c r="AH6" s="1"/>
      <c r="AI6" s="1"/>
      <c r="AJ6" s="1"/>
      <c r="AK6" s="1"/>
      <c r="AL6" s="1"/>
      <c r="AM6" s="1"/>
    </row>
    <row r="7" spans="1:46" ht="22.5" customHeight="1" x14ac:dyDescent="0.35">
      <c r="A7" s="1"/>
      <c r="B7" s="273" t="s">
        <v>111</v>
      </c>
      <c r="C7" s="273" t="s">
        <v>112</v>
      </c>
      <c r="D7" s="273" t="s">
        <v>113</v>
      </c>
      <c r="E7" s="273" t="s">
        <v>114</v>
      </c>
      <c r="F7" s="273" t="s">
        <v>52</v>
      </c>
      <c r="G7" s="274" t="s">
        <v>115</v>
      </c>
      <c r="H7" s="274" t="s">
        <v>116</v>
      </c>
      <c r="I7" s="275" t="s">
        <v>53</v>
      </c>
      <c r="J7" s="275" t="s">
        <v>54</v>
      </c>
      <c r="K7" s="275" t="s">
        <v>55</v>
      </c>
      <c r="L7" s="275" t="s">
        <v>56</v>
      </c>
      <c r="M7" s="272" t="s">
        <v>117</v>
      </c>
      <c r="N7" s="272" t="s">
        <v>118</v>
      </c>
      <c r="O7" s="272" t="s">
        <v>119</v>
      </c>
      <c r="P7" s="277" t="s">
        <v>53</v>
      </c>
      <c r="Q7" s="277" t="s">
        <v>54</v>
      </c>
      <c r="R7" s="277" t="s">
        <v>55</v>
      </c>
      <c r="S7" s="277" t="s">
        <v>56</v>
      </c>
      <c r="T7" s="278" t="s">
        <v>30</v>
      </c>
      <c r="U7" s="278" t="s">
        <v>32</v>
      </c>
      <c r="V7" s="276" t="s">
        <v>120</v>
      </c>
      <c r="W7" s="276" t="s">
        <v>121</v>
      </c>
      <c r="X7" s="276" t="s">
        <v>122</v>
      </c>
      <c r="Y7" s="276" t="s">
        <v>123</v>
      </c>
      <c r="Z7" s="276" t="s">
        <v>124</v>
      </c>
      <c r="AA7" s="291" t="s">
        <v>36</v>
      </c>
      <c r="AB7" s="291" t="s">
        <v>125</v>
      </c>
      <c r="AC7" s="291" t="s">
        <v>126</v>
      </c>
      <c r="AD7" s="291" t="s">
        <v>127</v>
      </c>
      <c r="AE7" s="279" t="s">
        <v>53</v>
      </c>
      <c r="AF7" s="279" t="s">
        <v>54</v>
      </c>
      <c r="AG7" s="279" t="s">
        <v>55</v>
      </c>
      <c r="AH7" s="279" t="s">
        <v>56</v>
      </c>
      <c r="AI7" s="267" t="s">
        <v>1096</v>
      </c>
      <c r="AJ7" s="267" t="s">
        <v>53</v>
      </c>
      <c r="AK7" s="267" t="s">
        <v>54</v>
      </c>
      <c r="AL7" s="267" t="s">
        <v>55</v>
      </c>
      <c r="AM7" s="267" t="s">
        <v>56</v>
      </c>
    </row>
    <row r="8" spans="1:46" ht="15" customHeight="1" x14ac:dyDescent="0.35">
      <c r="A8" s="1"/>
      <c r="B8" s="273"/>
      <c r="C8" s="273"/>
      <c r="D8" s="273"/>
      <c r="E8" s="273"/>
      <c r="F8" s="273"/>
      <c r="G8" s="274"/>
      <c r="H8" s="274"/>
      <c r="I8" s="275"/>
      <c r="J8" s="275"/>
      <c r="K8" s="275"/>
      <c r="L8" s="275"/>
      <c r="M8" s="272"/>
      <c r="N8" s="272"/>
      <c r="O8" s="272"/>
      <c r="P8" s="277"/>
      <c r="Q8" s="277"/>
      <c r="R8" s="277"/>
      <c r="S8" s="277"/>
      <c r="T8" s="278"/>
      <c r="U8" s="278"/>
      <c r="V8" s="276"/>
      <c r="W8" s="276"/>
      <c r="X8" s="276"/>
      <c r="Y8" s="276"/>
      <c r="Z8" s="276"/>
      <c r="AA8" s="291"/>
      <c r="AB8" s="291"/>
      <c r="AC8" s="291"/>
      <c r="AD8" s="291"/>
      <c r="AE8" s="279"/>
      <c r="AF8" s="279"/>
      <c r="AG8" s="279"/>
      <c r="AH8" s="279"/>
      <c r="AI8" s="267"/>
      <c r="AJ8" s="267"/>
      <c r="AK8" s="267"/>
      <c r="AL8" s="267"/>
      <c r="AM8" s="267"/>
    </row>
    <row r="9" spans="1:46" ht="15" customHeight="1" x14ac:dyDescent="0.35">
      <c r="A9" s="1"/>
      <c r="B9" s="131" t="s">
        <v>111</v>
      </c>
      <c r="C9" s="131" t="s">
        <v>93</v>
      </c>
      <c r="D9" s="131" t="s">
        <v>113</v>
      </c>
      <c r="E9" s="131" t="s">
        <v>114</v>
      </c>
      <c r="F9" s="131" t="s">
        <v>52</v>
      </c>
      <c r="G9" s="132" t="s">
        <v>115</v>
      </c>
      <c r="H9" s="132" t="s">
        <v>128</v>
      </c>
      <c r="I9" s="133" t="s">
        <v>53</v>
      </c>
      <c r="J9" s="133" t="s">
        <v>54</v>
      </c>
      <c r="K9" s="133" t="s">
        <v>55</v>
      </c>
      <c r="L9" s="133" t="s">
        <v>56</v>
      </c>
      <c r="M9" s="134" t="s">
        <v>117</v>
      </c>
      <c r="N9" s="134" t="s">
        <v>129</v>
      </c>
      <c r="O9" s="134" t="s">
        <v>130</v>
      </c>
      <c r="P9" s="150" t="s">
        <v>53</v>
      </c>
      <c r="Q9" s="150" t="s">
        <v>54</v>
      </c>
      <c r="R9" s="150" t="s">
        <v>55</v>
      </c>
      <c r="S9" s="150" t="s">
        <v>56</v>
      </c>
      <c r="T9" s="151" t="s">
        <v>30</v>
      </c>
      <c r="U9" s="151" t="s">
        <v>32</v>
      </c>
      <c r="V9" s="152" t="s">
        <v>120</v>
      </c>
      <c r="W9" s="152" t="s">
        <v>121</v>
      </c>
      <c r="X9" s="152" t="s">
        <v>122</v>
      </c>
      <c r="Y9" s="152" t="s">
        <v>123</v>
      </c>
      <c r="Z9" s="152" t="s">
        <v>124</v>
      </c>
      <c r="AA9" s="135" t="s">
        <v>36</v>
      </c>
      <c r="AB9" s="135" t="s">
        <v>125</v>
      </c>
      <c r="AC9" s="135" t="s">
        <v>126</v>
      </c>
      <c r="AD9" s="135" t="s">
        <v>127</v>
      </c>
      <c r="AE9" s="136" t="s">
        <v>53</v>
      </c>
      <c r="AF9" s="136" t="s">
        <v>54</v>
      </c>
      <c r="AG9" s="136" t="s">
        <v>55</v>
      </c>
      <c r="AH9" s="136" t="s">
        <v>56</v>
      </c>
      <c r="AI9" s="190" t="s">
        <v>1096</v>
      </c>
      <c r="AJ9" s="190" t="s">
        <v>53</v>
      </c>
      <c r="AK9" s="190" t="s">
        <v>54</v>
      </c>
      <c r="AL9" s="190" t="s">
        <v>55</v>
      </c>
      <c r="AM9" s="190" t="s">
        <v>56</v>
      </c>
    </row>
    <row r="10" spans="1:46" ht="47.25" customHeight="1" x14ac:dyDescent="0.45">
      <c r="A10" s="1">
        <v>1</v>
      </c>
      <c r="B10" s="137" t="s">
        <v>131</v>
      </c>
      <c r="C10" s="114" t="s">
        <v>94</v>
      </c>
      <c r="D10" s="115" t="s">
        <v>132</v>
      </c>
      <c r="E10" s="116" t="s">
        <v>133</v>
      </c>
      <c r="F10" s="117">
        <v>0.01</v>
      </c>
      <c r="G10" s="118" t="str">
        <f>Estratégia!F10</f>
        <v>Parcial</v>
      </c>
      <c r="H10" s="119">
        <f>Estratégia!G10</f>
        <v>4.0000000000000001E-3</v>
      </c>
      <c r="I10" s="153">
        <f>Estratégia!H10</f>
        <v>3</v>
      </c>
      <c r="J10" s="153">
        <f>Estratégia!I10</f>
        <v>2</v>
      </c>
      <c r="K10" s="153">
        <f>Estratégia!J10</f>
        <v>2</v>
      </c>
      <c r="L10" s="153">
        <f>Estratégia!K10</f>
        <v>3</v>
      </c>
      <c r="M10" s="118" t="str">
        <f>Estratégia!L10</f>
        <v>Melhor Prática</v>
      </c>
      <c r="N10" s="120">
        <f>Estratégia!M10</f>
        <v>0.01</v>
      </c>
      <c r="O10" s="121">
        <f>Estratégia!N10</f>
        <v>0.4</v>
      </c>
      <c r="P10" s="153" t="str">
        <f>Estratégia!O10</f>
        <v>-</v>
      </c>
      <c r="Q10" s="153" t="str">
        <f>Estratégia!P10</f>
        <v>D</v>
      </c>
      <c r="R10" s="153" t="str">
        <f>Estratégia!Q10</f>
        <v>-</v>
      </c>
      <c r="S10" s="153" t="str">
        <f>Estratégia!R10</f>
        <v>D</v>
      </c>
      <c r="T10" s="155">
        <f>Estratégia!S10</f>
        <v>3</v>
      </c>
      <c r="U10" s="122" t="str">
        <f>Estratégia!T10</f>
        <v>Baixa</v>
      </c>
      <c r="V10" s="156" t="str">
        <f>IF(Estratégia!U10=0.5,"",Estratégia!U10)</f>
        <v/>
      </c>
      <c r="W10" s="156" t="str">
        <f>IF(Estratégia!V10=0.5,"",Estratégia!V10)</f>
        <v/>
      </c>
      <c r="X10" s="156" t="str">
        <f>IF(Estratégia!W10=0.5,"",Estratégia!W10)</f>
        <v/>
      </c>
      <c r="Y10" s="156" t="str">
        <f>IF(Estratégia!X10=0.5,"",Estratégia!X10)</f>
        <v/>
      </c>
      <c r="Z10" s="156" t="str">
        <f>IF(Estratégia!Y10=0.5,"",Estratégia!Y10)</f>
        <v/>
      </c>
      <c r="AA10" s="123" t="str">
        <f>Estratégia!Z10</f>
        <v>Finalizado</v>
      </c>
      <c r="AB10" s="118" t="str">
        <f>Estratégia!AA10</f>
        <v>Melhor Prática</v>
      </c>
      <c r="AC10" s="120">
        <f>Estratégia!AB10</f>
        <v>0.01</v>
      </c>
      <c r="AD10" s="121">
        <f>Estratégia!AC10</f>
        <v>1</v>
      </c>
      <c r="AE10" s="153">
        <f>Estratégia!AD10</f>
        <v>3</v>
      </c>
      <c r="AF10" s="153">
        <f>Estratégia!AE10</f>
        <v>3</v>
      </c>
      <c r="AG10" s="153">
        <f>Estratégia!AF10</f>
        <v>3</v>
      </c>
      <c r="AH10" s="153">
        <f>Estratégia!AG10</f>
        <v>3</v>
      </c>
      <c r="AI10" s="191" t="str">
        <f>IF('Estrategia 1'!E16=0,"",'Estrategia 1'!E16)</f>
        <v>NBC</v>
      </c>
      <c r="AJ10" s="191" t="str">
        <f>IF('Estrategia 1'!F16=0,"",'Estrategia 1'!F16)</f>
        <v/>
      </c>
      <c r="AK10" s="191" t="str">
        <f>IF('Estrategia 1'!G16=0,"",'Estrategia 1'!G16)</f>
        <v/>
      </c>
      <c r="AL10" s="191" t="str">
        <f>IF('Estrategia 1'!H16=0,"",'Estrategia 1'!H16)</f>
        <v/>
      </c>
      <c r="AM10" s="191" t="str">
        <f>IF('Estrategia 1'!I16=0,"",'Estrategia 1'!I16)</f>
        <v/>
      </c>
      <c r="AN10" s="97">
        <f t="shared" ref="AN10:AN41" si="0">IF(AB10&lt;&gt;"",SUM(AC10-H10),0)</f>
        <v>6.0000000000000001E-3</v>
      </c>
      <c r="AO10" s="97">
        <f t="shared" ref="AO10:AO41" si="1">N10-H10</f>
        <v>6.0000000000000001E-3</v>
      </c>
      <c r="AQ10" s="188" t="b">
        <f>IF(SUM($AE10:$AH10)=0,TRUE(),IF(OR(AE10="",AE10=1,AE10=2),0,AE10)&gt;=IF(OR(I10="",I10=1,I10=2),0,I10))</f>
        <v>1</v>
      </c>
      <c r="AR10" s="188" t="b">
        <f t="shared" ref="AR10:AT10" si="2">IF(SUM($AE10:$AH10)=0,TRUE(),IF(OR(AF10="",AF10=1,AF10=2),0,AF10)&gt;=IF(OR(J10="",J10=1,J10=2),0,J10))</f>
        <v>1</v>
      </c>
      <c r="AS10" s="188" t="b">
        <f t="shared" si="2"/>
        <v>1</v>
      </c>
      <c r="AT10" s="188" t="b">
        <f t="shared" si="2"/>
        <v>1</v>
      </c>
    </row>
    <row r="11" spans="1:46" ht="45.75" customHeight="1" x14ac:dyDescent="0.45">
      <c r="A11" s="1">
        <v>2</v>
      </c>
      <c r="B11" s="137" t="s">
        <v>131</v>
      </c>
      <c r="C11" s="114" t="s">
        <v>94</v>
      </c>
      <c r="D11" s="124" t="s">
        <v>134</v>
      </c>
      <c r="E11" s="126" t="s">
        <v>135</v>
      </c>
      <c r="F11" s="125">
        <v>0.01</v>
      </c>
      <c r="G11" s="118" t="str">
        <f>Estratégia!F11</f>
        <v>Cumpre</v>
      </c>
      <c r="H11" s="119">
        <f>Estratégia!G11</f>
        <v>6.9999999999999993E-3</v>
      </c>
      <c r="I11" s="153">
        <f>Estratégia!H11</f>
        <v>3</v>
      </c>
      <c r="J11" s="153">
        <f>Estratégia!I11</f>
        <v>3</v>
      </c>
      <c r="K11" s="153">
        <f>Estratégia!J11</f>
        <v>2</v>
      </c>
      <c r="L11" s="153">
        <f>Estratégia!K11</f>
        <v>3</v>
      </c>
      <c r="M11" s="118" t="str">
        <f>Estratégia!L11</f>
        <v>Melhor Prática</v>
      </c>
      <c r="N11" s="120">
        <f>Estratégia!M11</f>
        <v>0.01</v>
      </c>
      <c r="O11" s="121">
        <f>Estratégia!N11</f>
        <v>0.7</v>
      </c>
      <c r="P11" s="153" t="str">
        <f>Estratégia!O11</f>
        <v>-</v>
      </c>
      <c r="Q11" s="153" t="str">
        <f>Estratégia!P11</f>
        <v>-</v>
      </c>
      <c r="R11" s="153" t="str">
        <f>Estratégia!Q11</f>
        <v>-</v>
      </c>
      <c r="S11" s="153" t="str">
        <f>Estratégia!R11</f>
        <v>-</v>
      </c>
      <c r="T11" s="157">
        <f>Estratégia!S11</f>
        <v>2</v>
      </c>
      <c r="U11" s="122" t="str">
        <f>Estratégia!T11</f>
        <v>Alta</v>
      </c>
      <c r="V11" s="156" t="str">
        <f>IF(Estratégia!U11=0.5,"",Estratégia!U11)</f>
        <v/>
      </c>
      <c r="W11" s="156" t="str">
        <f>IF(Estratégia!V11=0.5,"",Estratégia!V11)</f>
        <v/>
      </c>
      <c r="X11" s="156" t="str">
        <f>IF(Estratégia!W11=0.5,"",Estratégia!W11)</f>
        <v/>
      </c>
      <c r="Y11" s="156" t="str">
        <f>IF(Estratégia!X11=0.5,"",Estratégia!X11)</f>
        <v/>
      </c>
      <c r="Z11" s="156" t="str">
        <f>IF(Estratégia!Y11=0.5,"",Estratégia!Y11)</f>
        <v/>
      </c>
      <c r="AA11" s="123" t="str">
        <f>Estratégia!Z11</f>
        <v>Finalizado</v>
      </c>
      <c r="AB11" s="118" t="str">
        <f>Estratégia!AA11</f>
        <v>Melhor Prática</v>
      </c>
      <c r="AC11" s="120">
        <f>Estratégia!AB11</f>
        <v>0.01</v>
      </c>
      <c r="AD11" s="121">
        <f>Estratégia!AC11</f>
        <v>1</v>
      </c>
      <c r="AE11" s="153">
        <f>Estratégia!AD11</f>
        <v>3</v>
      </c>
      <c r="AF11" s="153">
        <f>Estratégia!AE11</f>
        <v>3</v>
      </c>
      <c r="AG11" s="153">
        <f>Estratégia!AF11</f>
        <v>3</v>
      </c>
      <c r="AH11" s="153">
        <f>Estratégia!AG11</f>
        <v>3</v>
      </c>
      <c r="AI11" s="191" t="str">
        <f>IF('Estrategia 2'!E16=0,"",'Estrategia 2'!E16)</f>
        <v>BC</v>
      </c>
      <c r="AJ11" s="191" t="str">
        <f>IF('Estrategia 2'!F16=0,"",'Estrategia 2'!F16)</f>
        <v/>
      </c>
      <c r="AK11" s="191" t="str">
        <f>IF('Estrategia 2'!G16=0,"",'Estrategia 2'!G16)</f>
        <v/>
      </c>
      <c r="AL11" s="191" t="str">
        <f>IF('Estrategia 2'!H16=0,"",'Estrategia 2'!H16)</f>
        <v>x</v>
      </c>
      <c r="AM11" s="191" t="str">
        <f>IF('Estrategia 2'!I16=0,"",'Estrategia 2'!I16)</f>
        <v/>
      </c>
      <c r="AN11" s="97">
        <f t="shared" si="0"/>
        <v>3.0000000000000009E-3</v>
      </c>
      <c r="AO11" s="97">
        <f t="shared" si="1"/>
        <v>3.0000000000000009E-3</v>
      </c>
      <c r="AQ11" s="188" t="b">
        <f t="shared" ref="AQ11:AQ73" si="3">IF(SUM($AE11:$AH11)=0,TRUE(),IF(OR(AE11="",AE11=1,AE11=2),0,AE11)&gt;=IF(OR(I11="",I11=1,I11=2),0,I11))</f>
        <v>1</v>
      </c>
      <c r="AR11" s="188" t="b">
        <f t="shared" ref="AR11:AR73" si="4">IF(SUM($AE11:$AH11)=0,TRUE(),IF(OR(AF11="",AF11=1,AF11=2),0,AF11)&gt;=IF(OR(J11="",J11=1,J11=2),0,J11))</f>
        <v>1</v>
      </c>
      <c r="AS11" s="188" t="b">
        <f t="shared" ref="AS11:AS73" si="5">IF(SUM($AE11:$AH11)=0,TRUE(),IF(OR(AG11="",AG11=1,AG11=2),0,AG11)&gt;=IF(OR(K11="",K11=1,K11=2),0,K11))</f>
        <v>1</v>
      </c>
      <c r="AT11" s="188" t="b">
        <f t="shared" ref="AT11:AT73" si="6">IF(SUM($AE11:$AH11)=0,TRUE(),IF(OR(AH11="",AH11=1,AH11=2),0,AH11)&gt;=IF(OR(L11="",L11=1,L11=2),0,L11))</f>
        <v>1</v>
      </c>
    </row>
    <row r="12" spans="1:46" ht="45.75" customHeight="1" x14ac:dyDescent="0.45">
      <c r="A12" s="1">
        <v>3</v>
      </c>
      <c r="B12" s="137" t="s">
        <v>131</v>
      </c>
      <c r="C12" s="114" t="s">
        <v>94</v>
      </c>
      <c r="D12" s="124" t="s">
        <v>136</v>
      </c>
      <c r="E12" s="116" t="s">
        <v>137</v>
      </c>
      <c r="F12" s="117">
        <v>0.01</v>
      </c>
      <c r="G12" s="118" t="str">
        <f>Estratégia!F12</f>
        <v>Não cumpre</v>
      </c>
      <c r="H12" s="119">
        <f>Estratégia!G12</f>
        <v>0</v>
      </c>
      <c r="I12" s="153">
        <f>Estratégia!H12</f>
        <v>1</v>
      </c>
      <c r="J12" s="153" t="str">
        <f>Estratégia!I12</f>
        <v/>
      </c>
      <c r="K12" s="153" t="str">
        <f>Estratégia!J12</f>
        <v/>
      </c>
      <c r="L12" s="153" t="str">
        <f>Estratégia!K12</f>
        <v/>
      </c>
      <c r="M12" s="118" t="str">
        <f>Estratégia!L12</f>
        <v>Mais que Cumpre</v>
      </c>
      <c r="N12" s="120">
        <f>Estratégia!M12</f>
        <v>8.5000000000000006E-3</v>
      </c>
      <c r="O12" s="121">
        <f>Estratégia!N12</f>
        <v>0</v>
      </c>
      <c r="P12" s="153" t="str">
        <f>Estratégia!O12</f>
        <v>-</v>
      </c>
      <c r="Q12" s="153" t="str">
        <f>Estratégia!P12</f>
        <v>-</v>
      </c>
      <c r="R12" s="153" t="str">
        <f>Estratégia!Q12</f>
        <v>-</v>
      </c>
      <c r="S12" s="153" t="str">
        <f>Estratégia!R12</f>
        <v>D</v>
      </c>
      <c r="T12" s="157">
        <f>Estratégia!S12</f>
        <v>1</v>
      </c>
      <c r="U12" s="122" t="str">
        <f>Estratégia!T12</f>
        <v>Alta</v>
      </c>
      <c r="V12" s="156" t="str">
        <f>IF(Estratégia!U12=0.5,"",Estratégia!U12)</f>
        <v/>
      </c>
      <c r="W12" s="156" t="str">
        <f>IF(Estratégia!V12=0.5,"",Estratégia!V12)</f>
        <v/>
      </c>
      <c r="X12" s="156" t="str">
        <f>IF(Estratégia!W12=0.5,"",Estratégia!W12)</f>
        <v/>
      </c>
      <c r="Y12" s="156" t="str">
        <f>IF(Estratégia!X12=0.5,"",Estratégia!X12)</f>
        <v/>
      </c>
      <c r="Z12" s="156" t="str">
        <f>IF(Estratégia!Y12=0.5,"",Estratégia!Y12)</f>
        <v/>
      </c>
      <c r="AA12" s="123" t="str">
        <f>Estratégia!Z12</f>
        <v>Finalizado</v>
      </c>
      <c r="AB12" s="118" t="str">
        <f>Estratégia!AA12</f>
        <v>Mais que Cumpre</v>
      </c>
      <c r="AC12" s="120">
        <f>Estratégia!AB12</f>
        <v>8.5000000000000006E-3</v>
      </c>
      <c r="AD12" s="121">
        <f>Estratégia!AC12</f>
        <v>1</v>
      </c>
      <c r="AE12" s="153">
        <f>Estratégia!AD12</f>
        <v>3</v>
      </c>
      <c r="AF12" s="153">
        <f>Estratégia!AE12</f>
        <v>3</v>
      </c>
      <c r="AG12" s="153">
        <f>Estratégia!AF12</f>
        <v>3</v>
      </c>
      <c r="AH12" s="153" t="str">
        <f>Estratégia!AG12</f>
        <v/>
      </c>
      <c r="AI12" s="191" t="str">
        <f>IF('Estratégia 3'!E16=0,"",'Estratégia 3'!E16)</f>
        <v>NBC</v>
      </c>
      <c r="AJ12" s="191" t="str">
        <f>IF('Estratégia 3'!F16=0,"",'Estratégia 3'!F16)</f>
        <v/>
      </c>
      <c r="AK12" s="191" t="str">
        <f>IF('Estratégia 3'!G16=0,"",'Estratégia 3'!G16)</f>
        <v/>
      </c>
      <c r="AL12" s="191" t="str">
        <f>IF('Estratégia 3'!H16=0,"",'Estratégia 3'!H16)</f>
        <v/>
      </c>
      <c r="AM12" s="191" t="str">
        <f>IF('Estratégia 3'!I16=0,"",'Estratégia 3'!I16)</f>
        <v/>
      </c>
      <c r="AN12" s="97">
        <f t="shared" si="0"/>
        <v>8.5000000000000006E-3</v>
      </c>
      <c r="AO12" s="97">
        <f t="shared" si="1"/>
        <v>8.5000000000000006E-3</v>
      </c>
      <c r="AQ12" s="188" t="b">
        <f t="shared" si="3"/>
        <v>1</v>
      </c>
      <c r="AR12" s="188" t="b">
        <f t="shared" si="4"/>
        <v>1</v>
      </c>
      <c r="AS12" s="188" t="b">
        <f t="shared" si="5"/>
        <v>1</v>
      </c>
      <c r="AT12" s="188" t="b">
        <f t="shared" si="6"/>
        <v>1</v>
      </c>
    </row>
    <row r="13" spans="1:46" ht="45.75" customHeight="1" x14ac:dyDescent="0.45">
      <c r="A13" s="1">
        <v>4</v>
      </c>
      <c r="B13" s="137" t="s">
        <v>131</v>
      </c>
      <c r="C13" s="114" t="s">
        <v>94</v>
      </c>
      <c r="D13" s="124" t="s">
        <v>138</v>
      </c>
      <c r="E13" s="126" t="s">
        <v>139</v>
      </c>
      <c r="F13" s="125">
        <v>0.02</v>
      </c>
      <c r="G13" s="118" t="str">
        <f>Estratégia!F13</f>
        <v/>
      </c>
      <c r="H13" s="119">
        <f>Estratégia!G13</f>
        <v>0</v>
      </c>
      <c r="I13" s="153" t="str">
        <f>Estratégia!H13</f>
        <v/>
      </c>
      <c r="J13" s="153" t="str">
        <f>Estratégia!I13</f>
        <v/>
      </c>
      <c r="K13" s="153" t="str">
        <f>Estratégia!J13</f>
        <v/>
      </c>
      <c r="L13" s="153" t="str">
        <f>Estratégia!K13</f>
        <v/>
      </c>
      <c r="M13" s="118" t="str">
        <f>Estratégia!L13</f>
        <v>Cumpre</v>
      </c>
      <c r="N13" s="120">
        <f>Estratégia!M13</f>
        <v>1.3999999999999999E-2</v>
      </c>
      <c r="O13" s="121">
        <f>Estratégia!N13</f>
        <v>0</v>
      </c>
      <c r="P13" s="153" t="str">
        <f>Estratégia!O13</f>
        <v>-</v>
      </c>
      <c r="Q13" s="153" t="str">
        <f>Estratégia!P13</f>
        <v>D</v>
      </c>
      <c r="R13" s="153" t="str">
        <f>Estratégia!Q13</f>
        <v>-</v>
      </c>
      <c r="S13" s="153" t="str">
        <f>Estratégia!R13</f>
        <v>D</v>
      </c>
      <c r="T13" s="157">
        <f>Estratégia!S13</f>
        <v>1</v>
      </c>
      <c r="U13" s="122" t="str">
        <f>Estratégia!T13</f>
        <v>Baixa</v>
      </c>
      <c r="V13" s="156" t="str">
        <f>IF(Estratégia!U13=0.5,"",Estratégia!U13)</f>
        <v/>
      </c>
      <c r="W13" s="156" t="str">
        <f>IF(Estratégia!V13=0.5,"",Estratégia!V13)</f>
        <v/>
      </c>
      <c r="X13" s="156" t="str">
        <f>IF(Estratégia!W13=0.5,"",Estratégia!W13)</f>
        <v/>
      </c>
      <c r="Y13" s="156" t="str">
        <f>IF(Estratégia!X13=0.5,"",Estratégia!X13)</f>
        <v/>
      </c>
      <c r="Z13" s="156" t="str">
        <f>IF(Estratégia!Y13=0.5,"",Estratégia!Y13)</f>
        <v/>
      </c>
      <c r="AA13" s="123" t="str">
        <f>Estratégia!Z13</f>
        <v>No Prazo</v>
      </c>
      <c r="AB13" s="118" t="str">
        <f>Estratégia!AA13</f>
        <v>Mais que Cumpre</v>
      </c>
      <c r="AC13" s="120">
        <f>Estratégia!AB13</f>
        <v>1.7000000000000001E-2</v>
      </c>
      <c r="AD13" s="121">
        <f>Estratégia!AC13</f>
        <v>1.2142857142857144</v>
      </c>
      <c r="AE13" s="153">
        <f>Estratégia!AD13</f>
        <v>3</v>
      </c>
      <c r="AF13" s="153">
        <f>Estratégia!AE13</f>
        <v>3</v>
      </c>
      <c r="AG13" s="153">
        <f>Estratégia!AF13</f>
        <v>3</v>
      </c>
      <c r="AH13" s="153">
        <f>Estratégia!AG13</f>
        <v>2</v>
      </c>
      <c r="AI13" s="191" t="str">
        <f>IF('Estrategia 4'!E16=0,"",'Estrategia 4'!E16)</f>
        <v>BC</v>
      </c>
      <c r="AJ13" s="191" t="str">
        <f>IF('Estrategia 4'!F16=0,"",'Estrategia 4'!F16)</f>
        <v>x</v>
      </c>
      <c r="AK13" s="191" t="str">
        <f>IF('Estrategia 4'!G16=0,"",'Estrategia 4'!G16)</f>
        <v/>
      </c>
      <c r="AL13" s="191" t="str">
        <f>IF('Estrategia 4'!H16=0,"",'Estrategia 4'!H16)</f>
        <v/>
      </c>
      <c r="AM13" s="191" t="str">
        <f>IF('Estrategia 4'!I16=0,"",'Estrategia 4'!I16)</f>
        <v/>
      </c>
      <c r="AN13" s="97">
        <f t="shared" si="0"/>
        <v>1.7000000000000001E-2</v>
      </c>
      <c r="AO13" s="97">
        <f t="shared" si="1"/>
        <v>1.3999999999999999E-2</v>
      </c>
      <c r="AQ13" s="188" t="b">
        <f t="shared" si="3"/>
        <v>1</v>
      </c>
      <c r="AR13" s="188" t="b">
        <f t="shared" si="4"/>
        <v>1</v>
      </c>
      <c r="AS13" s="188" t="b">
        <f t="shared" si="5"/>
        <v>1</v>
      </c>
      <c r="AT13" s="188" t="b">
        <f t="shared" si="6"/>
        <v>1</v>
      </c>
    </row>
    <row r="14" spans="1:46" ht="45.75" customHeight="1" x14ac:dyDescent="0.45">
      <c r="A14" s="1">
        <v>5</v>
      </c>
      <c r="B14" s="137" t="s">
        <v>131</v>
      </c>
      <c r="C14" s="114" t="s">
        <v>140</v>
      </c>
      <c r="D14" s="124" t="s">
        <v>141</v>
      </c>
      <c r="E14" s="116" t="s">
        <v>142</v>
      </c>
      <c r="F14" s="117">
        <v>1.4999999999999999E-2</v>
      </c>
      <c r="G14" s="118" t="str">
        <f>Estratégia!F14</f>
        <v/>
      </c>
      <c r="H14" s="119">
        <f>Estratégia!G14</f>
        <v>0</v>
      </c>
      <c r="I14" s="153" t="str">
        <f>Estratégia!H14</f>
        <v/>
      </c>
      <c r="J14" s="153" t="str">
        <f>Estratégia!I14</f>
        <v/>
      </c>
      <c r="K14" s="153" t="str">
        <f>Estratégia!J14</f>
        <v/>
      </c>
      <c r="L14" s="153" t="str">
        <f>Estratégia!K14</f>
        <v/>
      </c>
      <c r="M14" s="118" t="str">
        <f>Estratégia!L14</f>
        <v>Não Cumpre</v>
      </c>
      <c r="N14" s="120">
        <f>Estratégia!M14</f>
        <v>0</v>
      </c>
      <c r="O14" s="121" t="str">
        <f>Estratégia!N14</f>
        <v/>
      </c>
      <c r="P14" s="153" t="str">
        <f>Estratégia!O14</f>
        <v>-</v>
      </c>
      <c r="Q14" s="153" t="str">
        <f>Estratégia!P14</f>
        <v>D</v>
      </c>
      <c r="R14" s="153" t="str">
        <f>Estratégia!Q14</f>
        <v>-</v>
      </c>
      <c r="S14" s="153" t="str">
        <f>Estratégia!R14</f>
        <v>-</v>
      </c>
      <c r="T14" s="157">
        <f>Estratégia!S14</f>
        <v>1</v>
      </c>
      <c r="U14" s="122" t="str">
        <f>Estratégia!T14</f>
        <v>Não Planificado</v>
      </c>
      <c r="V14" s="156" t="str">
        <f>IF(Estratégia!U14=0.5,"",Estratégia!U14)</f>
        <v/>
      </c>
      <c r="W14" s="156" t="str">
        <f>IF(Estratégia!V14=0.5,"",Estratégia!V14)</f>
        <v/>
      </c>
      <c r="X14" s="156" t="str">
        <f>IF(Estratégia!W14=0.5,"",Estratégia!W14)</f>
        <v/>
      </c>
      <c r="Y14" s="156" t="str">
        <f>IF(Estratégia!X14=0.5,"",Estratégia!X14)</f>
        <v/>
      </c>
      <c r="Z14" s="156" t="str">
        <f>IF(Estratégia!Y14=0.5,"",Estratégia!Y14)</f>
        <v/>
      </c>
      <c r="AA14" s="123" t="str">
        <f>Estratégia!Z14</f>
        <v>No Prazo</v>
      </c>
      <c r="AB14" s="118" t="str">
        <f>Estratégia!AA14</f>
        <v>Não cumpre</v>
      </c>
      <c r="AC14" s="120">
        <f>Estratégia!AB14</f>
        <v>0</v>
      </c>
      <c r="AD14" s="121" t="str">
        <f>Estratégia!AC14</f>
        <v/>
      </c>
      <c r="AE14" s="153">
        <f>Estratégia!AD14</f>
        <v>1</v>
      </c>
      <c r="AF14" s="153" t="str">
        <f>Estratégia!AE14</f>
        <v/>
      </c>
      <c r="AG14" s="153" t="str">
        <f>Estratégia!AF14</f>
        <v/>
      </c>
      <c r="AH14" s="153" t="str">
        <f>Estratégia!AG14</f>
        <v/>
      </c>
      <c r="AI14" s="191" t="str">
        <f>IF('Estrategia 5'!E16=0,"",'Estrategia 5'!E16)</f>
        <v>NBC</v>
      </c>
      <c r="AJ14" s="191" t="str">
        <f>IF('Estrategia 5'!F16=0,"",'Estrategia 5'!F16)</f>
        <v/>
      </c>
      <c r="AK14" s="191" t="str">
        <f>IF('Estrategia 5'!G16=0,"",'Estrategia 5'!G16)</f>
        <v/>
      </c>
      <c r="AL14" s="191" t="str">
        <f>IF('Estrategia 5'!H16=0,"",'Estrategia 5'!H16)</f>
        <v/>
      </c>
      <c r="AM14" s="191" t="str">
        <f>IF('Estrategia 5'!I16=0,"",'Estrategia 5'!I16)</f>
        <v/>
      </c>
      <c r="AN14" s="97">
        <f t="shared" si="0"/>
        <v>0</v>
      </c>
      <c r="AO14" s="97">
        <f t="shared" si="1"/>
        <v>0</v>
      </c>
      <c r="AQ14" s="188" t="b">
        <f t="shared" si="3"/>
        <v>1</v>
      </c>
      <c r="AR14" s="188" t="b">
        <f t="shared" si="4"/>
        <v>1</v>
      </c>
      <c r="AS14" s="188" t="b">
        <f t="shared" si="5"/>
        <v>1</v>
      </c>
      <c r="AT14" s="188" t="b">
        <f t="shared" si="6"/>
        <v>1</v>
      </c>
    </row>
    <row r="15" spans="1:46" ht="45.75" customHeight="1" x14ac:dyDescent="0.45">
      <c r="A15" s="1">
        <v>6</v>
      </c>
      <c r="B15" s="137" t="s">
        <v>131</v>
      </c>
      <c r="C15" s="114" t="s">
        <v>140</v>
      </c>
      <c r="D15" s="124" t="s">
        <v>143</v>
      </c>
      <c r="E15" s="126" t="s">
        <v>144</v>
      </c>
      <c r="F15" s="125">
        <v>1.4999999999999999E-2</v>
      </c>
      <c r="G15" s="118" t="str">
        <f>Estratégia!F15</f>
        <v/>
      </c>
      <c r="H15" s="119">
        <f>Estratégia!G15</f>
        <v>0</v>
      </c>
      <c r="I15" s="153" t="str">
        <f>Estratégia!H15</f>
        <v/>
      </c>
      <c r="J15" s="153" t="str">
        <f>Estratégia!I15</f>
        <v/>
      </c>
      <c r="K15" s="153" t="str">
        <f>Estratégia!J15</f>
        <v/>
      </c>
      <c r="L15" s="153" t="str">
        <f>Estratégia!K15</f>
        <v/>
      </c>
      <c r="M15" s="118" t="str">
        <f>Estratégia!L15</f>
        <v>Cumpre</v>
      </c>
      <c r="N15" s="120">
        <f>Estratégia!M15</f>
        <v>1.0499999999999999E-2</v>
      </c>
      <c r="O15" s="121">
        <f>Estratégia!N15</f>
        <v>0</v>
      </c>
      <c r="P15" s="153" t="str">
        <f>Estratégia!O15</f>
        <v>-</v>
      </c>
      <c r="Q15" s="153" t="str">
        <f>Estratégia!P15</f>
        <v>D</v>
      </c>
      <c r="R15" s="153" t="str">
        <f>Estratégia!Q15</f>
        <v>-</v>
      </c>
      <c r="S15" s="153" t="str">
        <f>Estratégia!R15</f>
        <v>-</v>
      </c>
      <c r="T15" s="157">
        <f>Estratégia!S15</f>
        <v>1</v>
      </c>
      <c r="U15" s="122" t="str">
        <f>Estratégia!T15</f>
        <v>Alta</v>
      </c>
      <c r="V15" s="156" t="str">
        <f>IF(Estratégia!U15=0.5,"",Estratégia!U15)</f>
        <v/>
      </c>
      <c r="W15" s="156" t="str">
        <f>IF(Estratégia!V15=0.5,"",Estratégia!V15)</f>
        <v/>
      </c>
      <c r="X15" s="156" t="str">
        <f>IF(Estratégia!W15=0.5,"",Estratégia!W15)</f>
        <v/>
      </c>
      <c r="Y15" s="156" t="str">
        <f>IF(Estratégia!X15=0.5,"",Estratégia!X15)</f>
        <v/>
      </c>
      <c r="Z15" s="156" t="str">
        <f>IF(Estratégia!Y15=0.5,"",Estratégia!Y15)</f>
        <v/>
      </c>
      <c r="AA15" s="123" t="str">
        <f>Estratégia!Z15</f>
        <v>Atrasado</v>
      </c>
      <c r="AB15" s="118" t="str">
        <f>Estratégia!AA15</f>
        <v>Cumpre</v>
      </c>
      <c r="AC15" s="120">
        <f>Estratégia!AB15</f>
        <v>1.0499999999999999E-2</v>
      </c>
      <c r="AD15" s="121">
        <f>Estratégia!AC15</f>
        <v>1</v>
      </c>
      <c r="AE15" s="153">
        <f>Estratégia!AD15</f>
        <v>3</v>
      </c>
      <c r="AF15" s="153">
        <f>Estratégia!AE15</f>
        <v>3</v>
      </c>
      <c r="AG15" s="153">
        <f>Estratégia!AF15</f>
        <v>1</v>
      </c>
      <c r="AH15" s="153" t="str">
        <f>Estratégia!AG15</f>
        <v/>
      </c>
      <c r="AI15" s="191" t="str">
        <f>IF('Estrategia 6'!E16=0,"",'Estrategia 6'!E16)</f>
        <v>NBC</v>
      </c>
      <c r="AJ15" s="191" t="str">
        <f>IF('Estrategia 6'!F16=0,"",'Estrategia 6'!F16)</f>
        <v/>
      </c>
      <c r="AK15" s="191" t="str">
        <f>IF('Estrategia 6'!G16=0,"",'Estrategia 6'!G16)</f>
        <v/>
      </c>
      <c r="AL15" s="191" t="str">
        <f>IF('Estrategia 6'!H16=0,"",'Estrategia 6'!H16)</f>
        <v/>
      </c>
      <c r="AM15" s="191" t="str">
        <f>IF('Estrategia 6'!I16=0,"",'Estrategia 6'!I16)</f>
        <v/>
      </c>
      <c r="AN15" s="97">
        <f t="shared" si="0"/>
        <v>1.0499999999999999E-2</v>
      </c>
      <c r="AO15" s="97">
        <f t="shared" si="1"/>
        <v>1.0499999999999999E-2</v>
      </c>
      <c r="AQ15" s="188" t="b">
        <f t="shared" si="3"/>
        <v>1</v>
      </c>
      <c r="AR15" s="188" t="b">
        <f t="shared" si="4"/>
        <v>1</v>
      </c>
      <c r="AS15" s="188" t="b">
        <f t="shared" si="5"/>
        <v>1</v>
      </c>
      <c r="AT15" s="188" t="b">
        <f t="shared" si="6"/>
        <v>1</v>
      </c>
    </row>
    <row r="16" spans="1:46" ht="45.75" customHeight="1" x14ac:dyDescent="0.45">
      <c r="A16" s="1">
        <v>7</v>
      </c>
      <c r="B16" s="137" t="s">
        <v>131</v>
      </c>
      <c r="C16" s="114" t="s">
        <v>145</v>
      </c>
      <c r="D16" s="124" t="s">
        <v>146</v>
      </c>
      <c r="E16" s="116" t="s">
        <v>147</v>
      </c>
      <c r="F16" s="117">
        <v>0.01</v>
      </c>
      <c r="G16" s="118" t="str">
        <f>Estratégia!F16</f>
        <v>Cumpre</v>
      </c>
      <c r="H16" s="119">
        <f>Estratégia!G16</f>
        <v>6.9999999999999993E-3</v>
      </c>
      <c r="I16" s="153">
        <f>Estratégia!H16</f>
        <v>3</v>
      </c>
      <c r="J16" s="153">
        <f>Estratégia!I16</f>
        <v>3</v>
      </c>
      <c r="K16" s="153">
        <f>Estratégia!J16</f>
        <v>1</v>
      </c>
      <c r="L16" s="153" t="str">
        <f>Estratégia!K16</f>
        <v/>
      </c>
      <c r="M16" s="118" t="str">
        <f>Estratégia!L16</f>
        <v>Melhor Prática</v>
      </c>
      <c r="N16" s="120">
        <f>Estratégia!M16</f>
        <v>0.01</v>
      </c>
      <c r="O16" s="121">
        <f>Estratégia!N16</f>
        <v>0.7</v>
      </c>
      <c r="P16" s="153" t="str">
        <f>Estratégia!O16</f>
        <v>D</v>
      </c>
      <c r="Q16" s="153" t="str">
        <f>Estratégia!P16</f>
        <v>-</v>
      </c>
      <c r="R16" s="153" t="str">
        <f>Estratégia!Q16</f>
        <v>D</v>
      </c>
      <c r="S16" s="153" t="str">
        <f>Estratégia!R16</f>
        <v>-</v>
      </c>
      <c r="T16" s="157">
        <f>Estratégia!S16</f>
        <v>2</v>
      </c>
      <c r="U16" s="122" t="str">
        <f>Estratégia!T16</f>
        <v>Alta</v>
      </c>
      <c r="V16" s="156" t="str">
        <f>IF(Estratégia!U16=0.5,"",Estratégia!U16)</f>
        <v/>
      </c>
      <c r="W16" s="156" t="str">
        <f>IF(Estratégia!V16=0.5,"",Estratégia!V16)</f>
        <v/>
      </c>
      <c r="X16" s="156" t="str">
        <f>IF(Estratégia!W16=0.5,"",Estratégia!W16)</f>
        <v/>
      </c>
      <c r="Y16" s="156" t="str">
        <f>IF(Estratégia!X16=0.5,"",Estratégia!X16)</f>
        <v/>
      </c>
      <c r="Z16" s="156" t="str">
        <f>IF(Estratégia!Y16=0.5,"",Estratégia!Y16)</f>
        <v/>
      </c>
      <c r="AA16" s="123" t="str">
        <f>Estratégia!Z16</f>
        <v>Atrasado</v>
      </c>
      <c r="AB16" s="118" t="str">
        <f>Estratégia!AA16</f>
        <v>Melhor Prática</v>
      </c>
      <c r="AC16" s="120">
        <f>Estratégia!AB16</f>
        <v>0.01</v>
      </c>
      <c r="AD16" s="121">
        <f>Estratégia!AC16</f>
        <v>1</v>
      </c>
      <c r="AE16" s="153">
        <f>Estratégia!AD16</f>
        <v>3</v>
      </c>
      <c r="AF16" s="153">
        <f>Estratégia!AE16</f>
        <v>3</v>
      </c>
      <c r="AG16" s="153">
        <f>Estratégia!AF16</f>
        <v>3</v>
      </c>
      <c r="AH16" s="153">
        <f>Estratégia!AG16</f>
        <v>3</v>
      </c>
      <c r="AI16" s="191" t="str">
        <f>IF('Estrategia 7'!E16=0,"",'Estrategia 7'!E16)</f>
        <v>NBC</v>
      </c>
      <c r="AJ16" s="191" t="str">
        <f>IF('Estrategia 7'!F16=0,"",'Estrategia 7'!F16)</f>
        <v/>
      </c>
      <c r="AK16" s="191" t="str">
        <f>IF('Estrategia 7'!G16=0,"",'Estrategia 7'!G16)</f>
        <v/>
      </c>
      <c r="AL16" s="191" t="str">
        <f>IF('Estrategia 7'!H16=0,"",'Estrategia 7'!H16)</f>
        <v/>
      </c>
      <c r="AM16" s="191" t="str">
        <f>IF('Estrategia 7'!I16=0,"",'Estrategia 7'!I16)</f>
        <v/>
      </c>
      <c r="AN16" s="97">
        <f t="shared" si="0"/>
        <v>3.0000000000000009E-3</v>
      </c>
      <c r="AO16" s="97">
        <f t="shared" si="1"/>
        <v>3.0000000000000009E-3</v>
      </c>
      <c r="AQ16" s="188" t="b">
        <f t="shared" si="3"/>
        <v>1</v>
      </c>
      <c r="AR16" s="188" t="b">
        <f t="shared" si="4"/>
        <v>1</v>
      </c>
      <c r="AS16" s="188" t="b">
        <f t="shared" si="5"/>
        <v>1</v>
      </c>
      <c r="AT16" s="188" t="b">
        <f t="shared" si="6"/>
        <v>1</v>
      </c>
    </row>
    <row r="17" spans="1:46" ht="45.75" customHeight="1" x14ac:dyDescent="0.45">
      <c r="A17" s="1">
        <v>8</v>
      </c>
      <c r="B17" s="137" t="s">
        <v>131</v>
      </c>
      <c r="C17" s="114" t="s">
        <v>145</v>
      </c>
      <c r="D17" s="124" t="s">
        <v>148</v>
      </c>
      <c r="E17" s="126" t="s">
        <v>149</v>
      </c>
      <c r="F17" s="125">
        <v>0.02</v>
      </c>
      <c r="G17" s="118" t="str">
        <f>Estratégia!F17</f>
        <v>Não cumpre</v>
      </c>
      <c r="H17" s="119">
        <f>Estratégia!G17</f>
        <v>0</v>
      </c>
      <c r="I17" s="153">
        <f>Estratégia!H17</f>
        <v>1</v>
      </c>
      <c r="J17" s="153">
        <f>Estratégia!I17</f>
        <v>1</v>
      </c>
      <c r="K17" s="153" t="str">
        <f>Estratégia!J17</f>
        <v/>
      </c>
      <c r="L17" s="153" t="str">
        <f>Estratégia!K17</f>
        <v/>
      </c>
      <c r="M17" s="118" t="str">
        <f>Estratégia!L17</f>
        <v>Cumpre</v>
      </c>
      <c r="N17" s="120">
        <f>Estratégia!M17</f>
        <v>1.3999999999999999E-2</v>
      </c>
      <c r="O17" s="121">
        <f>Estratégia!N17</f>
        <v>0</v>
      </c>
      <c r="P17" s="153" t="str">
        <f>Estratégia!O17</f>
        <v>D</v>
      </c>
      <c r="Q17" s="153" t="str">
        <f>Estratégia!P17</f>
        <v>-</v>
      </c>
      <c r="R17" s="153" t="str">
        <f>Estratégia!Q17</f>
        <v>D</v>
      </c>
      <c r="S17" s="153" t="str">
        <f>Estratégia!R17</f>
        <v>-</v>
      </c>
      <c r="T17" s="157">
        <f>Estratégia!S17</f>
        <v>2</v>
      </c>
      <c r="U17" s="122" t="str">
        <f>Estratégia!T17</f>
        <v>Baixa</v>
      </c>
      <c r="V17" s="156" t="str">
        <f>IF(Estratégia!U17=0.5,"",Estratégia!U17)</f>
        <v/>
      </c>
      <c r="W17" s="156" t="str">
        <f>IF(Estratégia!V17=0.5,"",Estratégia!V17)</f>
        <v/>
      </c>
      <c r="X17" s="156" t="str">
        <f>IF(Estratégia!W17=0.5,"",Estratégia!W17)</f>
        <v/>
      </c>
      <c r="Y17" s="156" t="str">
        <f>IF(Estratégia!X17=0.5,"",Estratégia!X17)</f>
        <v/>
      </c>
      <c r="Z17" s="156" t="str">
        <f>IF(Estratégia!Y17=0.5,"",Estratégia!Y17)</f>
        <v/>
      </c>
      <c r="AA17" s="123" t="str">
        <f>Estratégia!Z17</f>
        <v>Atrasado</v>
      </c>
      <c r="AB17" s="118" t="str">
        <f>Estratégia!AA17</f>
        <v>Mais que Cumpre</v>
      </c>
      <c r="AC17" s="120">
        <f>Estratégia!AB17</f>
        <v>1.7000000000000001E-2</v>
      </c>
      <c r="AD17" s="121">
        <f>Estratégia!AC17</f>
        <v>1.2142857142857144</v>
      </c>
      <c r="AE17" s="153">
        <f>Estratégia!AD17</f>
        <v>3</v>
      </c>
      <c r="AF17" s="153">
        <f>Estratégia!AE17</f>
        <v>3</v>
      </c>
      <c r="AG17" s="153">
        <f>Estratégia!AF17</f>
        <v>3</v>
      </c>
      <c r="AH17" s="153" t="str">
        <f>Estratégia!AG17</f>
        <v/>
      </c>
      <c r="AI17" s="191" t="str">
        <f>IF('Estrategia 8'!E16=0,"",'Estrategia 8'!E16)</f>
        <v>NBC</v>
      </c>
      <c r="AJ17" s="191" t="str">
        <f>IF('Estrategia 8'!F16=0,"",'Estrategia 8'!F16)</f>
        <v/>
      </c>
      <c r="AK17" s="191" t="str">
        <f>IF('Estrategia 8'!G16=0,"",'Estrategia 8'!G16)</f>
        <v/>
      </c>
      <c r="AL17" s="191" t="str">
        <f>IF('Estrategia 8'!H16=0,"",'Estrategia 8'!H16)</f>
        <v/>
      </c>
      <c r="AM17" s="191" t="str">
        <f>IF('Estrategia 8'!I16=0,"",'Estrategia 8'!I16)</f>
        <v/>
      </c>
      <c r="AN17" s="97">
        <f t="shared" si="0"/>
        <v>1.7000000000000001E-2</v>
      </c>
      <c r="AO17" s="97">
        <f t="shared" si="1"/>
        <v>1.3999999999999999E-2</v>
      </c>
      <c r="AQ17" s="188" t="b">
        <f t="shared" si="3"/>
        <v>1</v>
      </c>
      <c r="AR17" s="188" t="b">
        <f t="shared" si="4"/>
        <v>1</v>
      </c>
      <c r="AS17" s="188" t="b">
        <f t="shared" si="5"/>
        <v>1</v>
      </c>
      <c r="AT17" s="188" t="b">
        <f t="shared" si="6"/>
        <v>1</v>
      </c>
    </row>
    <row r="18" spans="1:46" ht="45.75" customHeight="1" x14ac:dyDescent="0.45">
      <c r="A18" s="1">
        <v>9</v>
      </c>
      <c r="B18" s="137" t="s">
        <v>131</v>
      </c>
      <c r="C18" s="114" t="s">
        <v>145</v>
      </c>
      <c r="D18" s="124" t="s">
        <v>150</v>
      </c>
      <c r="E18" s="126" t="s">
        <v>151</v>
      </c>
      <c r="F18" s="117">
        <v>2.5000000000000001E-2</v>
      </c>
      <c r="G18" s="118" t="str">
        <f>Estratégia!F18</f>
        <v>Parcial</v>
      </c>
      <c r="H18" s="119">
        <f>Estratégia!G18</f>
        <v>1.0000000000000002E-2</v>
      </c>
      <c r="I18" s="153">
        <f>Estratégia!H18</f>
        <v>3</v>
      </c>
      <c r="J18" s="153">
        <f>Estratégia!I18</f>
        <v>2</v>
      </c>
      <c r="K18" s="153">
        <f>Estratégia!J18</f>
        <v>3</v>
      </c>
      <c r="L18" s="153">
        <f>Estratégia!K18</f>
        <v>3</v>
      </c>
      <c r="M18" s="118" t="str">
        <f>Estratégia!L18</f>
        <v>Melhor Prática</v>
      </c>
      <c r="N18" s="120">
        <f>Estratégia!M18</f>
        <v>2.5000000000000001E-2</v>
      </c>
      <c r="O18" s="121">
        <f>Estratégia!N18</f>
        <v>0.40000000000000008</v>
      </c>
      <c r="P18" s="153" t="str">
        <f>Estratégia!O18</f>
        <v>D</v>
      </c>
      <c r="Q18" s="153" t="str">
        <f>Estratégia!P18</f>
        <v>D</v>
      </c>
      <c r="R18" s="153" t="str">
        <f>Estratégia!Q18</f>
        <v>D</v>
      </c>
      <c r="S18" s="153" t="str">
        <f>Estratégia!R18</f>
        <v>-</v>
      </c>
      <c r="T18" s="157">
        <f>Estratégia!S18</f>
        <v>3</v>
      </c>
      <c r="U18" s="122" t="str">
        <f>Estratégia!T18</f>
        <v>Baixa</v>
      </c>
      <c r="V18" s="156" t="str">
        <f>IF(Estratégia!U18=0.5,"",Estratégia!U18)</f>
        <v/>
      </c>
      <c r="W18" s="156" t="str">
        <f>IF(Estratégia!V18=0.5,"",Estratégia!V18)</f>
        <v/>
      </c>
      <c r="X18" s="156" t="str">
        <f>IF(Estratégia!W18=0.5,"",Estratégia!W18)</f>
        <v/>
      </c>
      <c r="Y18" s="156">
        <f>IF(Estratégia!X18=0.5,"",Estratégia!X18)</f>
        <v>0</v>
      </c>
      <c r="Z18" s="156">
        <f>IF(Estratégia!Y18=0.5,"",Estratégia!Y18)</f>
        <v>0</v>
      </c>
      <c r="AA18" s="123" t="str">
        <f>Estratégia!Z18</f>
        <v>Atrasado</v>
      </c>
      <c r="AB18" s="118" t="str">
        <f>Estratégia!AA18</f>
        <v>Melhor Prática</v>
      </c>
      <c r="AC18" s="120">
        <f>Estratégia!AB18</f>
        <v>2.5000000000000001E-2</v>
      </c>
      <c r="AD18" s="121">
        <f>Estratégia!AC18</f>
        <v>1</v>
      </c>
      <c r="AE18" s="153">
        <f>Estratégia!AD18</f>
        <v>3</v>
      </c>
      <c r="AF18" s="153">
        <f>Estratégia!AE18</f>
        <v>3</v>
      </c>
      <c r="AG18" s="153">
        <f>Estratégia!AF18</f>
        <v>3</v>
      </c>
      <c r="AH18" s="153">
        <f>Estratégia!AG18</f>
        <v>3</v>
      </c>
      <c r="AI18" s="191" t="str">
        <f>IF('Estrategia 9'!E16=0,"",'Estrategia 9'!E16)</f>
        <v>NBC</v>
      </c>
      <c r="AJ18" s="191" t="str">
        <f>IF('Estrategia 9'!F16=0,"",'Estrategia 9'!F16)</f>
        <v/>
      </c>
      <c r="AK18" s="191" t="str">
        <f>IF('Estrategia 9'!G16=0,"",'Estrategia 9'!G16)</f>
        <v/>
      </c>
      <c r="AL18" s="191" t="str">
        <f>IF('Estrategia 9'!H16=0,"",'Estrategia 9'!H16)</f>
        <v/>
      </c>
      <c r="AM18" s="191" t="str">
        <f>IF('Estrategia 9'!I16=0,"",'Estrategia 9'!I16)</f>
        <v/>
      </c>
      <c r="AN18" s="97">
        <f t="shared" si="0"/>
        <v>1.4999999999999999E-2</v>
      </c>
      <c r="AO18" s="97">
        <f t="shared" si="1"/>
        <v>1.4999999999999999E-2</v>
      </c>
      <c r="AQ18" s="188" t="b">
        <f t="shared" si="3"/>
        <v>1</v>
      </c>
      <c r="AR18" s="188" t="b">
        <f t="shared" si="4"/>
        <v>1</v>
      </c>
      <c r="AS18" s="188" t="b">
        <f t="shared" si="5"/>
        <v>1</v>
      </c>
      <c r="AT18" s="188" t="b">
        <f t="shared" si="6"/>
        <v>1</v>
      </c>
    </row>
    <row r="19" spans="1:46" ht="45.75" customHeight="1" x14ac:dyDescent="0.45">
      <c r="A19" s="1">
        <v>10</v>
      </c>
      <c r="B19" s="137" t="s">
        <v>131</v>
      </c>
      <c r="C19" s="114" t="s">
        <v>152</v>
      </c>
      <c r="D19" s="124" t="s">
        <v>153</v>
      </c>
      <c r="E19" s="126" t="s">
        <v>154</v>
      </c>
      <c r="F19" s="125">
        <v>0.01</v>
      </c>
      <c r="G19" s="118" t="str">
        <f>Estratégia!F19</f>
        <v>Parcial</v>
      </c>
      <c r="H19" s="119">
        <f>Estratégia!G19</f>
        <v>4.0000000000000001E-3</v>
      </c>
      <c r="I19" s="153">
        <f>Estratégia!H19</f>
        <v>3</v>
      </c>
      <c r="J19" s="153">
        <f>Estratégia!I19</f>
        <v>2</v>
      </c>
      <c r="K19" s="153" t="str">
        <f>Estratégia!J19</f>
        <v/>
      </c>
      <c r="L19" s="153" t="str">
        <f>Estratégia!K19</f>
        <v/>
      </c>
      <c r="M19" s="118" t="str">
        <f>Estratégia!L19</f>
        <v>Cumpre</v>
      </c>
      <c r="N19" s="120">
        <f>Estratégia!M19</f>
        <v>6.9999999999999993E-3</v>
      </c>
      <c r="O19" s="121">
        <f>Estratégia!N19</f>
        <v>0.57142857142857151</v>
      </c>
      <c r="P19" s="153" t="str">
        <f>Estratégia!O19</f>
        <v>-</v>
      </c>
      <c r="Q19" s="153" t="str">
        <f>Estratégia!P19</f>
        <v>-</v>
      </c>
      <c r="R19" s="153" t="str">
        <f>Estratégia!Q19</f>
        <v>-</v>
      </c>
      <c r="S19" s="153" t="str">
        <f>Estratégia!R19</f>
        <v>-</v>
      </c>
      <c r="T19" s="157">
        <f>Estratégia!S19</f>
        <v>1</v>
      </c>
      <c r="U19" s="122" t="str">
        <f>Estratégia!T19</f>
        <v>Alta</v>
      </c>
      <c r="V19" s="156" t="str">
        <f>IF(Estratégia!U19=0.5,"",Estratégia!U19)</f>
        <v/>
      </c>
      <c r="W19" s="156" t="str">
        <f>IF(Estratégia!V19=0.5,"",Estratégia!V19)</f>
        <v/>
      </c>
      <c r="X19" s="156" t="str">
        <f>IF(Estratégia!W19=0.5,"",Estratégia!W19)</f>
        <v/>
      </c>
      <c r="Y19" s="156" t="str">
        <f>IF(Estratégia!X19=0.5,"",Estratégia!X19)</f>
        <v/>
      </c>
      <c r="Z19" s="156" t="str">
        <f>IF(Estratégia!Y19=0.5,"",Estratégia!Y19)</f>
        <v/>
      </c>
      <c r="AA19" s="123" t="str">
        <f>Estratégia!Z19</f>
        <v>Finalizado</v>
      </c>
      <c r="AB19" s="118" t="str">
        <f>Estratégia!AA19</f>
        <v>Melhor Prática</v>
      </c>
      <c r="AC19" s="120">
        <f>Estratégia!AB19</f>
        <v>0.01</v>
      </c>
      <c r="AD19" s="121">
        <f>Estratégia!AC19</f>
        <v>1.4285714285714288</v>
      </c>
      <c r="AE19" s="153">
        <f>Estratégia!AD19</f>
        <v>3</v>
      </c>
      <c r="AF19" s="153">
        <f>Estratégia!AE19</f>
        <v>3</v>
      </c>
      <c r="AG19" s="153">
        <f>Estratégia!AF19</f>
        <v>3</v>
      </c>
      <c r="AH19" s="153">
        <f>Estratégia!AG19</f>
        <v>3</v>
      </c>
      <c r="AI19" s="191" t="str">
        <f>IF('Estrategia 10'!E16=0,"",'Estrategia 10'!E16)</f>
        <v>NBC</v>
      </c>
      <c r="AJ19" s="191" t="str">
        <f>IF('Estrategia 10'!F16=0,"",'Estrategia 10'!F16)</f>
        <v/>
      </c>
      <c r="AK19" s="191" t="str">
        <f>IF('Estrategia 10'!G16=0,"",'Estrategia 10'!G16)</f>
        <v/>
      </c>
      <c r="AL19" s="191" t="str">
        <f>IF('Estrategia 10'!H16=0,"",'Estrategia 10'!H16)</f>
        <v/>
      </c>
      <c r="AM19" s="191" t="str">
        <f>IF('Estrategia 10'!I16=0,"",'Estrategia 10'!I16)</f>
        <v/>
      </c>
      <c r="AN19" s="97">
        <f t="shared" si="0"/>
        <v>6.0000000000000001E-3</v>
      </c>
      <c r="AO19" s="97">
        <f t="shared" si="1"/>
        <v>2.9999999999999992E-3</v>
      </c>
      <c r="AQ19" s="188" t="b">
        <f t="shared" si="3"/>
        <v>1</v>
      </c>
      <c r="AR19" s="188" t="b">
        <f t="shared" si="4"/>
        <v>1</v>
      </c>
      <c r="AS19" s="188" t="b">
        <f t="shared" si="5"/>
        <v>1</v>
      </c>
      <c r="AT19" s="188" t="b">
        <f t="shared" si="6"/>
        <v>1</v>
      </c>
    </row>
    <row r="20" spans="1:46" ht="45.75" customHeight="1" x14ac:dyDescent="0.45">
      <c r="A20" s="1">
        <v>11</v>
      </c>
      <c r="B20" s="137" t="s">
        <v>131</v>
      </c>
      <c r="C20" s="114" t="s">
        <v>155</v>
      </c>
      <c r="D20" s="124" t="s">
        <v>156</v>
      </c>
      <c r="E20" s="116" t="s">
        <v>157</v>
      </c>
      <c r="F20" s="117">
        <v>0.02</v>
      </c>
      <c r="G20" s="118" t="str">
        <f>Estratégia!F20</f>
        <v>Mais que Cumpre</v>
      </c>
      <c r="H20" s="119">
        <f>Estratégia!G20</f>
        <v>1.7000000000000001E-2</v>
      </c>
      <c r="I20" s="153">
        <f>Estratégia!H20</f>
        <v>3</v>
      </c>
      <c r="J20" s="153">
        <f>Estratégia!I20</f>
        <v>3</v>
      </c>
      <c r="K20" s="153">
        <f>Estratégia!J20</f>
        <v>3</v>
      </c>
      <c r="L20" s="153" t="str">
        <f>Estratégia!K20</f>
        <v/>
      </c>
      <c r="M20" s="118" t="str">
        <f>Estratégia!L20</f>
        <v>Mais que Cumpre</v>
      </c>
      <c r="N20" s="120">
        <f>Estratégia!M20</f>
        <v>1.7000000000000001E-2</v>
      </c>
      <c r="O20" s="121">
        <f>Estratégia!N20</f>
        <v>1</v>
      </c>
      <c r="P20" s="153" t="str">
        <f>Estratégia!O20</f>
        <v>-</v>
      </c>
      <c r="Q20" s="153" t="str">
        <f>Estratégia!P20</f>
        <v>-</v>
      </c>
      <c r="R20" s="153" t="str">
        <f>Estratégia!Q20</f>
        <v>-</v>
      </c>
      <c r="S20" s="153" t="str">
        <f>Estratégia!R20</f>
        <v>D</v>
      </c>
      <c r="T20" s="157">
        <f>Estratégia!S20</f>
        <v>1</v>
      </c>
      <c r="U20" s="122" t="str">
        <f>Estratégia!T20</f>
        <v>Baixa</v>
      </c>
      <c r="V20" s="156" t="str">
        <f>IF(Estratégia!U20=0.5,"",Estratégia!U20)</f>
        <v/>
      </c>
      <c r="W20" s="156" t="str">
        <f>IF(Estratégia!V20=0.5,"",Estratégia!V20)</f>
        <v/>
      </c>
      <c r="X20" s="156" t="str">
        <f>IF(Estratégia!W20=0.5,"",Estratégia!W20)</f>
        <v/>
      </c>
      <c r="Y20" s="156" t="str">
        <f>IF(Estratégia!X20=0.5,"",Estratégia!X20)</f>
        <v/>
      </c>
      <c r="Z20" s="156" t="str">
        <f>IF(Estratégia!Y20=0.5,"",Estratégia!Y20)</f>
        <v/>
      </c>
      <c r="AA20" s="123" t="str">
        <f>Estratégia!Z20</f>
        <v>No Prazo</v>
      </c>
      <c r="AB20" s="118" t="str">
        <f>Estratégia!AA20</f>
        <v>Mais que Cumpre</v>
      </c>
      <c r="AC20" s="120">
        <f>Estratégia!AB20</f>
        <v>1.7000000000000001E-2</v>
      </c>
      <c r="AD20" s="121">
        <f>Estratégia!AC20</f>
        <v>1</v>
      </c>
      <c r="AE20" s="153">
        <f>Estratégia!AD20</f>
        <v>3</v>
      </c>
      <c r="AF20" s="153">
        <f>Estratégia!AE20</f>
        <v>3</v>
      </c>
      <c r="AG20" s="153">
        <f>Estratégia!AF20</f>
        <v>3</v>
      </c>
      <c r="AH20" s="153" t="str">
        <f>Estratégia!AG20</f>
        <v/>
      </c>
      <c r="AI20" s="191" t="str">
        <f>IF('Estrategia 11'!E16=0,"",'Estrategia 11'!E16)</f>
        <v>NBC</v>
      </c>
      <c r="AJ20" s="191" t="str">
        <f>IF('Estrategia 11'!F16=0,"",'Estrategia 11'!F16)</f>
        <v/>
      </c>
      <c r="AK20" s="191" t="str">
        <f>IF('Estrategia 11'!G16=0,"",'Estrategia 11'!G16)</f>
        <v/>
      </c>
      <c r="AL20" s="191" t="str">
        <f>IF('Estrategia 11'!H16=0,"",'Estrategia 11'!H16)</f>
        <v/>
      </c>
      <c r="AM20" s="191" t="str">
        <f>IF('Estrategia 11'!I16=0,"",'Estrategia 11'!I16)</f>
        <v/>
      </c>
      <c r="AN20" s="97">
        <f t="shared" si="0"/>
        <v>0</v>
      </c>
      <c r="AO20" s="97">
        <f t="shared" si="1"/>
        <v>0</v>
      </c>
      <c r="AQ20" s="188" t="b">
        <f t="shared" si="3"/>
        <v>1</v>
      </c>
      <c r="AR20" s="188" t="b">
        <f t="shared" si="4"/>
        <v>1</v>
      </c>
      <c r="AS20" s="188" t="b">
        <f t="shared" si="5"/>
        <v>1</v>
      </c>
      <c r="AT20" s="188" t="b">
        <f t="shared" si="6"/>
        <v>1</v>
      </c>
    </row>
    <row r="21" spans="1:46" ht="45.75" customHeight="1" x14ac:dyDescent="0.45">
      <c r="A21" s="1">
        <v>12</v>
      </c>
      <c r="B21" s="137" t="s">
        <v>131</v>
      </c>
      <c r="C21" s="114" t="s">
        <v>158</v>
      </c>
      <c r="D21" s="124" t="s">
        <v>159</v>
      </c>
      <c r="E21" s="126" t="s">
        <v>160</v>
      </c>
      <c r="F21" s="125">
        <v>1.4999999999999999E-2</v>
      </c>
      <c r="G21" s="118" t="str">
        <f>Estratégia!F21</f>
        <v>Cumpre</v>
      </c>
      <c r="H21" s="119">
        <f>Estratégia!G21</f>
        <v>1.0499999999999999E-2</v>
      </c>
      <c r="I21" s="153">
        <f>Estratégia!H21</f>
        <v>3</v>
      </c>
      <c r="J21" s="153">
        <f>Estratégia!I21</f>
        <v>3</v>
      </c>
      <c r="K21" s="153">
        <f>Estratégia!J21</f>
        <v>2</v>
      </c>
      <c r="L21" s="153">
        <f>Estratégia!K21</f>
        <v>1</v>
      </c>
      <c r="M21" s="118" t="str">
        <f>Estratégia!L21</f>
        <v>Mais que Cumpre</v>
      </c>
      <c r="N21" s="120">
        <f>Estratégia!M21</f>
        <v>1.2749999999999999E-2</v>
      </c>
      <c r="O21" s="121">
        <f>Estratégia!N21</f>
        <v>0.82352941176470584</v>
      </c>
      <c r="P21" s="153" t="str">
        <f>Estratégia!O21</f>
        <v>-</v>
      </c>
      <c r="Q21" s="153" t="str">
        <f>Estratégia!P21</f>
        <v>-</v>
      </c>
      <c r="R21" s="153" t="str">
        <f>Estratégia!Q21</f>
        <v>-</v>
      </c>
      <c r="S21" s="153" t="str">
        <f>Estratégia!R21</f>
        <v>D</v>
      </c>
      <c r="T21" s="157">
        <f>Estratégia!S21</f>
        <v>2</v>
      </c>
      <c r="U21" s="122" t="str">
        <f>Estratégia!T21</f>
        <v>Baixa</v>
      </c>
      <c r="V21" s="156" t="str">
        <f>IF(Estratégia!U21=0.5,"",Estratégia!U21)</f>
        <v/>
      </c>
      <c r="W21" s="156" t="str">
        <f>IF(Estratégia!V21=0.5,"",Estratégia!V21)</f>
        <v/>
      </c>
      <c r="X21" s="156" t="str">
        <f>IF(Estratégia!W21=0.5,"",Estratégia!W21)</f>
        <v/>
      </c>
      <c r="Y21" s="156" t="str">
        <f>IF(Estratégia!X21=0.5,"",Estratégia!X21)</f>
        <v/>
      </c>
      <c r="Z21" s="156" t="str">
        <f>IF(Estratégia!Y21=0.5,"",Estratégia!Y21)</f>
        <v/>
      </c>
      <c r="AA21" s="123" t="str">
        <f>Estratégia!Z21</f>
        <v>No Prazo</v>
      </c>
      <c r="AB21" s="118" t="str">
        <f>Estratégia!AA21</f>
        <v>Mais que Cumpre</v>
      </c>
      <c r="AC21" s="120">
        <f>Estratégia!AB21</f>
        <v>1.2749999999999999E-2</v>
      </c>
      <c r="AD21" s="121">
        <f>Estratégia!AC21</f>
        <v>1</v>
      </c>
      <c r="AE21" s="153">
        <f>Estratégia!AD21</f>
        <v>3</v>
      </c>
      <c r="AF21" s="153">
        <f>Estratégia!AE21</f>
        <v>3</v>
      </c>
      <c r="AG21" s="153">
        <f>Estratégia!AF21</f>
        <v>3</v>
      </c>
      <c r="AH21" s="153" t="str">
        <f>Estratégia!AG21</f>
        <v/>
      </c>
      <c r="AI21" s="191" t="str">
        <f>IF('Estrategia 12'!E16=0,"",'Estrategia 12'!E16)</f>
        <v>NBC</v>
      </c>
      <c r="AJ21" s="191" t="str">
        <f>IF('Estrategia 12'!F16=0,"",'Estrategia 12'!F16)</f>
        <v/>
      </c>
      <c r="AK21" s="191" t="str">
        <f>IF('Estrategia 12'!G16=0,"",'Estrategia 12'!G16)</f>
        <v/>
      </c>
      <c r="AL21" s="191" t="str">
        <f>IF('Estrategia 12'!H16=0,"",'Estrategia 12'!H16)</f>
        <v/>
      </c>
      <c r="AM21" s="191" t="str">
        <f>IF('Estrategia 12'!I16=0,"",'Estrategia 12'!I16)</f>
        <v/>
      </c>
      <c r="AN21" s="97">
        <f t="shared" si="0"/>
        <v>2.2500000000000003E-3</v>
      </c>
      <c r="AO21" s="97">
        <f t="shared" si="1"/>
        <v>2.2500000000000003E-3</v>
      </c>
      <c r="AQ21" s="188" t="b">
        <f t="shared" si="3"/>
        <v>1</v>
      </c>
      <c r="AR21" s="188" t="b">
        <f t="shared" si="4"/>
        <v>1</v>
      </c>
      <c r="AS21" s="188" t="b">
        <f t="shared" si="5"/>
        <v>1</v>
      </c>
      <c r="AT21" s="188" t="b">
        <f t="shared" si="6"/>
        <v>1</v>
      </c>
    </row>
    <row r="22" spans="1:46" ht="45.75" customHeight="1" x14ac:dyDescent="0.45">
      <c r="A22" s="1">
        <v>13</v>
      </c>
      <c r="B22" s="137" t="s">
        <v>131</v>
      </c>
      <c r="C22" s="114" t="s">
        <v>161</v>
      </c>
      <c r="D22" s="124" t="s">
        <v>162</v>
      </c>
      <c r="E22" s="116" t="s">
        <v>163</v>
      </c>
      <c r="F22" s="117">
        <v>2.5000000000000001E-2</v>
      </c>
      <c r="G22" s="118" t="str">
        <f>Estratégia!F22</f>
        <v>Parcial</v>
      </c>
      <c r="H22" s="119">
        <f>Estratégia!G22</f>
        <v>1.0000000000000002E-2</v>
      </c>
      <c r="I22" s="153">
        <f>Estratégia!H22</f>
        <v>3</v>
      </c>
      <c r="J22" s="153" t="str">
        <f>Estratégia!I22</f>
        <v/>
      </c>
      <c r="K22" s="153" t="str">
        <f>Estratégia!J22</f>
        <v/>
      </c>
      <c r="L22" s="153" t="str">
        <f>Estratégia!K22</f>
        <v/>
      </c>
      <c r="M22" s="118" t="str">
        <f>Estratégia!L22</f>
        <v>Melhor Prática</v>
      </c>
      <c r="N22" s="120">
        <f>Estratégia!M22</f>
        <v>2.5000000000000001E-2</v>
      </c>
      <c r="O22" s="121">
        <f>Estratégia!N22</f>
        <v>0.40000000000000008</v>
      </c>
      <c r="P22" s="153" t="str">
        <f>Estratégia!O22</f>
        <v>-</v>
      </c>
      <c r="Q22" s="153" t="str">
        <f>Estratégia!P22</f>
        <v>D</v>
      </c>
      <c r="R22" s="153" t="str">
        <f>Estratégia!Q22</f>
        <v>D</v>
      </c>
      <c r="S22" s="153" t="str">
        <f>Estratégia!R22</f>
        <v>-</v>
      </c>
      <c r="T22" s="157">
        <f>Estratégia!S22</f>
        <v>2</v>
      </c>
      <c r="U22" s="122" t="str">
        <f>Estratégia!T22</f>
        <v>Alta</v>
      </c>
      <c r="V22" s="156" t="str">
        <f>IF(Estratégia!U22=0.5,"",Estratégia!U22)</f>
        <v/>
      </c>
      <c r="W22" s="156" t="str">
        <f>IF(Estratégia!V22=0.5,"",Estratégia!V22)</f>
        <v/>
      </c>
      <c r="X22" s="156" t="str">
        <f>IF(Estratégia!W22=0.5,"",Estratégia!W22)</f>
        <v/>
      </c>
      <c r="Y22" s="156" t="str">
        <f>IF(Estratégia!X22=0.5,"",Estratégia!X22)</f>
        <v/>
      </c>
      <c r="Z22" s="156" t="str">
        <f>IF(Estratégia!Y22=0.5,"",Estratégia!Y22)</f>
        <v/>
      </c>
      <c r="AA22" s="123" t="str">
        <f>Estratégia!Z22</f>
        <v>Atrasado</v>
      </c>
      <c r="AB22" s="118" t="str">
        <f>Estratégia!AA22</f>
        <v>Melhor Prática</v>
      </c>
      <c r="AC22" s="120">
        <f>Estratégia!AB22</f>
        <v>2.5000000000000001E-2</v>
      </c>
      <c r="AD22" s="121">
        <f>Estratégia!AC22</f>
        <v>1</v>
      </c>
      <c r="AE22" s="153">
        <f>Estratégia!AD22</f>
        <v>3</v>
      </c>
      <c r="AF22" s="153">
        <f>Estratégia!AE22</f>
        <v>3</v>
      </c>
      <c r="AG22" s="153">
        <f>Estratégia!AF22</f>
        <v>3</v>
      </c>
      <c r="AH22" s="153">
        <f>Estratégia!AG22</f>
        <v>3</v>
      </c>
      <c r="AI22" s="191" t="str">
        <f>IF('Estrategia 13'!E16=0,"",'Estrategia 13'!E16)</f>
        <v>NBC</v>
      </c>
      <c r="AJ22" s="191" t="str">
        <f>IF('Estrategia 13'!F16=0,"",'Estrategia 13'!F16)</f>
        <v/>
      </c>
      <c r="AK22" s="191" t="str">
        <f>IF('Estrategia 13'!G16=0,"",'Estrategia 13'!G16)</f>
        <v/>
      </c>
      <c r="AL22" s="191" t="str">
        <f>IF('Estrategia 13'!H16=0,"",'Estrategia 13'!H16)</f>
        <v/>
      </c>
      <c r="AM22" s="191" t="str">
        <f>IF('Estrategia 13'!I16=0,"",'Estrategia 13'!I16)</f>
        <v/>
      </c>
      <c r="AN22" s="97">
        <f t="shared" si="0"/>
        <v>1.4999999999999999E-2</v>
      </c>
      <c r="AO22" s="97">
        <f t="shared" si="1"/>
        <v>1.4999999999999999E-2</v>
      </c>
      <c r="AQ22" s="188" t="b">
        <f t="shared" si="3"/>
        <v>1</v>
      </c>
      <c r="AR22" s="188" t="b">
        <f t="shared" si="4"/>
        <v>1</v>
      </c>
      <c r="AS22" s="188" t="b">
        <f t="shared" si="5"/>
        <v>1</v>
      </c>
      <c r="AT22" s="188" t="b">
        <f t="shared" si="6"/>
        <v>1</v>
      </c>
    </row>
    <row r="23" spans="1:46" ht="45.75" customHeight="1" x14ac:dyDescent="0.45">
      <c r="A23" s="1">
        <v>14</v>
      </c>
      <c r="B23" s="137" t="s">
        <v>131</v>
      </c>
      <c r="C23" s="114" t="s">
        <v>161</v>
      </c>
      <c r="D23" s="124" t="s">
        <v>164</v>
      </c>
      <c r="E23" s="126" t="s">
        <v>165</v>
      </c>
      <c r="F23" s="125">
        <v>0.02</v>
      </c>
      <c r="G23" s="118" t="str">
        <f>Estratégia!F23</f>
        <v>Mais que Cumpre</v>
      </c>
      <c r="H23" s="119">
        <f>Estratégia!G23</f>
        <v>1.7000000000000001E-2</v>
      </c>
      <c r="I23" s="153">
        <f>Estratégia!H23</f>
        <v>3</v>
      </c>
      <c r="J23" s="153">
        <f>Estratégia!I23</f>
        <v>3</v>
      </c>
      <c r="K23" s="153">
        <f>Estratégia!J23</f>
        <v>3</v>
      </c>
      <c r="L23" s="153" t="str">
        <f>Estratégia!K23</f>
        <v/>
      </c>
      <c r="M23" s="118" t="str">
        <f>Estratégia!L23</f>
        <v>Melhor Prática</v>
      </c>
      <c r="N23" s="120">
        <f>Estratégia!M23</f>
        <v>0.02</v>
      </c>
      <c r="O23" s="121">
        <f>Estratégia!N23</f>
        <v>0.85000000000000009</v>
      </c>
      <c r="P23" s="153" t="str">
        <f>Estratégia!O23</f>
        <v>D</v>
      </c>
      <c r="Q23" s="153" t="str">
        <f>Estratégia!P23</f>
        <v>D</v>
      </c>
      <c r="R23" s="153" t="str">
        <f>Estratégia!Q23</f>
        <v>D</v>
      </c>
      <c r="S23" s="153" t="str">
        <f>Estratégia!R23</f>
        <v>-</v>
      </c>
      <c r="T23" s="157">
        <f>Estratégia!S23</f>
        <v>3</v>
      </c>
      <c r="U23" s="122" t="str">
        <f>Estratégia!T23</f>
        <v>Alta</v>
      </c>
      <c r="V23" s="156" t="str">
        <f>IF(Estratégia!U23=0.5,"",Estratégia!U23)</f>
        <v/>
      </c>
      <c r="W23" s="156" t="str">
        <f>IF(Estratégia!V23=0.5,"",Estratégia!V23)</f>
        <v/>
      </c>
      <c r="X23" s="156" t="str">
        <f>IF(Estratégia!W23=0.5,"",Estratégia!W23)</f>
        <v/>
      </c>
      <c r="Y23" s="156" t="str">
        <f>IF(Estratégia!X23=0.5,"",Estratégia!X23)</f>
        <v/>
      </c>
      <c r="Z23" s="156" t="str">
        <f>IF(Estratégia!Y23=0.5,"",Estratégia!Y23)</f>
        <v/>
      </c>
      <c r="AA23" s="123" t="str">
        <f>Estratégia!Z23</f>
        <v>No Prazo</v>
      </c>
      <c r="AB23" s="118" t="str">
        <f>Estratégia!AA23</f>
        <v>Melhor Prática</v>
      </c>
      <c r="AC23" s="120">
        <f>Estratégia!AB23</f>
        <v>0.02</v>
      </c>
      <c r="AD23" s="121">
        <f>Estratégia!AC23</f>
        <v>1</v>
      </c>
      <c r="AE23" s="153">
        <f>Estratégia!AD23</f>
        <v>3</v>
      </c>
      <c r="AF23" s="153">
        <f>Estratégia!AE23</f>
        <v>3</v>
      </c>
      <c r="AG23" s="153">
        <f>Estratégia!AF23</f>
        <v>3</v>
      </c>
      <c r="AH23" s="153">
        <f>Estratégia!AG23</f>
        <v>3</v>
      </c>
      <c r="AI23" s="191" t="str">
        <f>IF('Estrategia 14'!E16=0,"",'Estrategia 14'!E16)</f>
        <v>NBC</v>
      </c>
      <c r="AJ23" s="191" t="str">
        <f>IF('Estrategia 14'!F16=0,"",'Estrategia 14'!F16)</f>
        <v/>
      </c>
      <c r="AK23" s="191" t="str">
        <f>IF('Estrategia 14'!G16=0,"",'Estrategia 14'!G16)</f>
        <v/>
      </c>
      <c r="AL23" s="191" t="str">
        <f>IF('Estrategia 14'!H16=0,"",'Estrategia 14'!H16)</f>
        <v/>
      </c>
      <c r="AM23" s="191" t="str">
        <f>IF('Estrategia 14'!I16=0,"",'Estrategia 14'!I16)</f>
        <v/>
      </c>
      <c r="AN23" s="97">
        <f t="shared" si="0"/>
        <v>2.9999999999999992E-3</v>
      </c>
      <c r="AO23" s="97">
        <f t="shared" si="1"/>
        <v>2.9999999999999992E-3</v>
      </c>
      <c r="AQ23" s="188" t="b">
        <f t="shared" si="3"/>
        <v>1</v>
      </c>
      <c r="AR23" s="188" t="b">
        <f t="shared" si="4"/>
        <v>1</v>
      </c>
      <c r="AS23" s="188" t="b">
        <f t="shared" si="5"/>
        <v>1</v>
      </c>
      <c r="AT23" s="188" t="b">
        <f t="shared" si="6"/>
        <v>1</v>
      </c>
    </row>
    <row r="24" spans="1:46" ht="45.75" customHeight="1" x14ac:dyDescent="0.45">
      <c r="A24" s="1">
        <v>15</v>
      </c>
      <c r="B24" s="137" t="s">
        <v>131</v>
      </c>
      <c r="C24" s="114" t="s">
        <v>161</v>
      </c>
      <c r="D24" s="124" t="s">
        <v>166</v>
      </c>
      <c r="E24" s="116" t="s">
        <v>167</v>
      </c>
      <c r="F24" s="117">
        <v>1.4999999999999999E-2</v>
      </c>
      <c r="G24" s="118" t="str">
        <f>Estratégia!F24</f>
        <v>Parcial</v>
      </c>
      <c r="H24" s="119">
        <f>Estratégia!G24</f>
        <v>6.0000000000000001E-3</v>
      </c>
      <c r="I24" s="153">
        <f>Estratégia!H24</f>
        <v>3</v>
      </c>
      <c r="J24" s="153" t="str">
        <f>Estratégia!I24</f>
        <v/>
      </c>
      <c r="K24" s="153" t="str">
        <f>Estratégia!J24</f>
        <v/>
      </c>
      <c r="L24" s="153" t="str">
        <f>Estratégia!K24</f>
        <v/>
      </c>
      <c r="M24" s="118" t="str">
        <f>Estratégia!L24</f>
        <v>Mais que Cumpre</v>
      </c>
      <c r="N24" s="120">
        <f>Estratégia!M24</f>
        <v>1.2749999999999999E-2</v>
      </c>
      <c r="O24" s="121">
        <f>Estratégia!N24</f>
        <v>0.4705882352941177</v>
      </c>
      <c r="P24" s="153" t="str">
        <f>Estratégia!O24</f>
        <v>D</v>
      </c>
      <c r="Q24" s="153" t="str">
        <f>Estratégia!P24</f>
        <v>D</v>
      </c>
      <c r="R24" s="153" t="str">
        <f>Estratégia!Q24</f>
        <v>D</v>
      </c>
      <c r="S24" s="153" t="str">
        <f>Estratégia!R24</f>
        <v>-</v>
      </c>
      <c r="T24" s="157">
        <f>Estratégia!S24</f>
        <v>2</v>
      </c>
      <c r="U24" s="122" t="str">
        <f>Estratégia!T24</f>
        <v>Alta</v>
      </c>
      <c r="V24" s="156" t="str">
        <f>IF(Estratégia!U24=0.5,"",Estratégia!U24)</f>
        <v/>
      </c>
      <c r="W24" s="156" t="str">
        <f>IF(Estratégia!V24=0.5,"",Estratégia!V24)</f>
        <v/>
      </c>
      <c r="X24" s="156" t="str">
        <f>IF(Estratégia!W24=0.5,"",Estratégia!W24)</f>
        <v/>
      </c>
      <c r="Y24" s="156" t="str">
        <f>IF(Estratégia!X24=0.5,"",Estratégia!X24)</f>
        <v/>
      </c>
      <c r="Z24" s="156" t="str">
        <f>IF(Estratégia!Y24=0.5,"",Estratégia!Y24)</f>
        <v/>
      </c>
      <c r="AA24" s="123" t="str">
        <f>Estratégia!Z24</f>
        <v>Não Planificado</v>
      </c>
      <c r="AB24" s="118" t="str">
        <f>Estratégia!AA24</f>
        <v>Cumpre</v>
      </c>
      <c r="AC24" s="120">
        <f>Estratégia!AB24</f>
        <v>1.0499999999999999E-2</v>
      </c>
      <c r="AD24" s="121">
        <f>Estratégia!AC24</f>
        <v>0.82352941176470584</v>
      </c>
      <c r="AE24" s="153">
        <f>Estratégia!AD24</f>
        <v>3</v>
      </c>
      <c r="AF24" s="153">
        <f>Estratégia!AE24</f>
        <v>3</v>
      </c>
      <c r="AG24" s="153" t="str">
        <f>Estratégia!AF24</f>
        <v/>
      </c>
      <c r="AH24" s="153" t="str">
        <f>Estratégia!AG24</f>
        <v/>
      </c>
      <c r="AI24" s="191" t="str">
        <f>IF('Estrategia 15'!E16=0,"",'Estrategia 15'!E16)</f>
        <v>BC</v>
      </c>
      <c r="AJ24" s="191" t="str">
        <f>IF('Estrategia 15'!F16=0,"",'Estrategia 15'!F16)</f>
        <v/>
      </c>
      <c r="AK24" s="191" t="str">
        <f>IF('Estrategia 15'!G16=0,"",'Estrategia 15'!G16)</f>
        <v>x</v>
      </c>
      <c r="AL24" s="191" t="str">
        <f>IF('Estrategia 15'!H16=0,"",'Estrategia 15'!H16)</f>
        <v/>
      </c>
      <c r="AM24" s="191" t="str">
        <f>IF('Estrategia 15'!I16=0,"",'Estrategia 15'!I16)</f>
        <v/>
      </c>
      <c r="AN24" s="97">
        <f t="shared" si="0"/>
        <v>4.4999999999999988E-3</v>
      </c>
      <c r="AO24" s="97">
        <f t="shared" si="1"/>
        <v>6.7499999999999991E-3</v>
      </c>
      <c r="AQ24" s="188" t="b">
        <f t="shared" si="3"/>
        <v>1</v>
      </c>
      <c r="AR24" s="188" t="b">
        <f t="shared" si="4"/>
        <v>1</v>
      </c>
      <c r="AS24" s="188" t="b">
        <f t="shared" si="5"/>
        <v>1</v>
      </c>
      <c r="AT24" s="188" t="b">
        <f t="shared" si="6"/>
        <v>1</v>
      </c>
    </row>
    <row r="25" spans="1:46" ht="45.75" customHeight="1" x14ac:dyDescent="0.45">
      <c r="A25" s="1">
        <v>16</v>
      </c>
      <c r="B25" s="137" t="s">
        <v>131</v>
      </c>
      <c r="C25" s="114" t="s">
        <v>161</v>
      </c>
      <c r="D25" s="124" t="s">
        <v>168</v>
      </c>
      <c r="E25" s="116" t="s">
        <v>169</v>
      </c>
      <c r="F25" s="125">
        <v>0.01</v>
      </c>
      <c r="G25" s="118" t="str">
        <f>Estratégia!F25</f>
        <v/>
      </c>
      <c r="H25" s="119">
        <f>Estratégia!G25</f>
        <v>0</v>
      </c>
      <c r="I25" s="153" t="str">
        <f>Estratégia!H25</f>
        <v/>
      </c>
      <c r="J25" s="153" t="str">
        <f>Estratégia!I25</f>
        <v/>
      </c>
      <c r="K25" s="153" t="str">
        <f>Estratégia!J25</f>
        <v/>
      </c>
      <c r="L25" s="153" t="str">
        <f>Estratégia!K25</f>
        <v/>
      </c>
      <c r="M25" s="118" t="str">
        <f>Estratégia!L25</f>
        <v>Mais que Cumpre</v>
      </c>
      <c r="N25" s="120">
        <f>Estratégia!M25</f>
        <v>8.5000000000000006E-3</v>
      </c>
      <c r="O25" s="121">
        <f>Estratégia!N25</f>
        <v>0</v>
      </c>
      <c r="P25" s="153" t="str">
        <f>Estratégia!O25</f>
        <v>D</v>
      </c>
      <c r="Q25" s="153" t="str">
        <f>Estratégia!P25</f>
        <v>D</v>
      </c>
      <c r="R25" s="153" t="str">
        <f>Estratégia!Q25</f>
        <v>D</v>
      </c>
      <c r="S25" s="153" t="str">
        <f>Estratégia!R25</f>
        <v>D</v>
      </c>
      <c r="T25" s="157">
        <f>Estratégia!S25</f>
        <v>1</v>
      </c>
      <c r="U25" s="122" t="str">
        <f>Estratégia!T25</f>
        <v>Alta</v>
      </c>
      <c r="V25" s="156" t="str">
        <f>IF(Estratégia!U25=0.5,"",Estratégia!U25)</f>
        <v/>
      </c>
      <c r="W25" s="156" t="str">
        <f>IF(Estratégia!V25=0.5,"",Estratégia!V25)</f>
        <v/>
      </c>
      <c r="X25" s="156" t="str">
        <f>IF(Estratégia!W25=0.5,"",Estratégia!W25)</f>
        <v/>
      </c>
      <c r="Y25" s="156" t="str">
        <f>IF(Estratégia!X25=0.5,"",Estratégia!X25)</f>
        <v/>
      </c>
      <c r="Z25" s="156" t="str">
        <f>IF(Estratégia!Y25=0.5,"",Estratégia!Y25)</f>
        <v/>
      </c>
      <c r="AA25" s="123" t="str">
        <f>Estratégia!Z25</f>
        <v>Atrasado</v>
      </c>
      <c r="AB25" s="118" t="str">
        <f>Estratégia!AA25</f>
        <v>Cumpre</v>
      </c>
      <c r="AC25" s="120">
        <f>Estratégia!AB25</f>
        <v>6.9999999999999993E-3</v>
      </c>
      <c r="AD25" s="121">
        <f>Estratégia!AC25</f>
        <v>0.82352941176470573</v>
      </c>
      <c r="AE25" s="153">
        <f>Estratégia!AD25</f>
        <v>3</v>
      </c>
      <c r="AF25" s="153">
        <f>Estratégia!AE25</f>
        <v>3</v>
      </c>
      <c r="AG25" s="153">
        <f>Estratégia!AF25</f>
        <v>2</v>
      </c>
      <c r="AH25" s="153" t="str">
        <f>Estratégia!AG25</f>
        <v/>
      </c>
      <c r="AI25" s="191" t="str">
        <f>IF('Estrategia 16'!E16=0,"",'Estrategia 16'!E16)</f>
        <v>BC</v>
      </c>
      <c r="AJ25" s="191" t="str">
        <f>IF('Estrategia 16'!F16=0,"",'Estrategia 16'!F16)</f>
        <v>x</v>
      </c>
      <c r="AK25" s="191" t="str">
        <f>IF('Estrategia 16'!G16=0,"",'Estrategia 16'!G16)</f>
        <v/>
      </c>
      <c r="AL25" s="191" t="str">
        <f>IF('Estrategia 16'!H16=0,"",'Estrategia 16'!H16)</f>
        <v/>
      </c>
      <c r="AM25" s="191" t="str">
        <f>IF('Estrategia 16'!I16=0,"",'Estrategia 16'!I16)</f>
        <v/>
      </c>
      <c r="AN25" s="97">
        <f t="shared" si="0"/>
        <v>6.9999999999999993E-3</v>
      </c>
      <c r="AO25" s="97">
        <f t="shared" si="1"/>
        <v>8.5000000000000006E-3</v>
      </c>
      <c r="AQ25" s="188" t="b">
        <f t="shared" si="3"/>
        <v>1</v>
      </c>
      <c r="AR25" s="188" t="b">
        <f t="shared" si="4"/>
        <v>1</v>
      </c>
      <c r="AS25" s="188" t="b">
        <f t="shared" si="5"/>
        <v>1</v>
      </c>
      <c r="AT25" s="188" t="b">
        <f t="shared" si="6"/>
        <v>1</v>
      </c>
    </row>
    <row r="26" spans="1:46" ht="45.75" customHeight="1" x14ac:dyDescent="0.45">
      <c r="A26" s="1">
        <v>17</v>
      </c>
      <c r="B26" s="137" t="s">
        <v>170</v>
      </c>
      <c r="C26" s="114" t="s">
        <v>140</v>
      </c>
      <c r="D26" s="124" t="s">
        <v>132</v>
      </c>
      <c r="E26" s="126" t="s">
        <v>171</v>
      </c>
      <c r="F26" s="117">
        <v>1.4999999999999999E-2</v>
      </c>
      <c r="G26" s="118" t="str">
        <f>Adquisición!F10</f>
        <v>Cumpre</v>
      </c>
      <c r="H26" s="119">
        <f>Adquisición!G10</f>
        <v>1.0499999999999999E-2</v>
      </c>
      <c r="I26" s="153">
        <f>Adquisición!H10</f>
        <v>3</v>
      </c>
      <c r="J26" s="153">
        <f>Adquisición!I10</f>
        <v>3</v>
      </c>
      <c r="K26" s="153">
        <f>Adquisición!J10</f>
        <v>1</v>
      </c>
      <c r="L26" s="153" t="str">
        <f>Adquisición!K10</f>
        <v/>
      </c>
      <c r="M26" s="118" t="str">
        <f>Adquisición!L10</f>
        <v>Cumpre</v>
      </c>
      <c r="N26" s="120">
        <f>Adquisición!M10</f>
        <v>1.0499999999999999E-2</v>
      </c>
      <c r="O26" s="121">
        <f>Adquisición!N10</f>
        <v>1</v>
      </c>
      <c r="P26" s="153" t="str">
        <f>Adquisición!O10</f>
        <v>-</v>
      </c>
      <c r="Q26" s="153" t="str">
        <f>Adquisición!P10</f>
        <v>-</v>
      </c>
      <c r="R26" s="153" t="str">
        <f>Adquisición!Q10</f>
        <v>-</v>
      </c>
      <c r="S26" s="153" t="str">
        <f>Adquisición!R10</f>
        <v>-</v>
      </c>
      <c r="T26" s="157">
        <f>Adquisición!S10</f>
        <v>1</v>
      </c>
      <c r="U26" s="122" t="str">
        <f>Adquisición!T10</f>
        <v>Não Planificado</v>
      </c>
      <c r="V26" s="156" t="str">
        <f>IF(Adquisición!U10=0.5,"",Adquisición!U10)</f>
        <v/>
      </c>
      <c r="W26" s="156" t="str">
        <f>IF(Adquisición!V10=0.5,"",Adquisición!V10)</f>
        <v/>
      </c>
      <c r="X26" s="156" t="str">
        <f>IF(Adquisición!W10=0.5,"",Adquisición!W10)</f>
        <v/>
      </c>
      <c r="Y26" s="156" t="str">
        <f>IF(Adquisición!X10=0.5,"",Adquisición!X10)</f>
        <v/>
      </c>
      <c r="Z26" s="156" t="str">
        <f>IF(Adquisición!Y10=0.5,"",Adquisición!Y10)</f>
        <v/>
      </c>
      <c r="AA26" s="123" t="str">
        <f>Adquisición!Z10</f>
        <v>No Prazo</v>
      </c>
      <c r="AB26" s="118" t="str">
        <f>Adquisición!AA10</f>
        <v>Melhor Prática</v>
      </c>
      <c r="AC26" s="120">
        <f>Adquisición!AB10</f>
        <v>1.4999999999999999E-2</v>
      </c>
      <c r="AD26" s="121">
        <f>Adquisición!AC10</f>
        <v>1.4285714285714286</v>
      </c>
      <c r="AE26" s="153">
        <f>Adquisición!AD10</f>
        <v>3</v>
      </c>
      <c r="AF26" s="153">
        <f>Adquisición!AE10</f>
        <v>3</v>
      </c>
      <c r="AG26" s="153">
        <f>Adquisición!AF10</f>
        <v>3</v>
      </c>
      <c r="AH26" s="153">
        <f>Adquisición!AG10</f>
        <v>3</v>
      </c>
      <c r="AI26" s="191" t="str">
        <f>IF('Adquisición 1'!E16=0,"",'Adquisición 1'!E16)</f>
        <v>NBC</v>
      </c>
      <c r="AJ26" s="191" t="str">
        <f>IF('Adquisición 1'!F16=0,"",'Adquisición 1'!F16)</f>
        <v/>
      </c>
      <c r="AK26" s="191" t="str">
        <f>IF('Adquisición 1'!G16=0,"",'Adquisición 1'!G16)</f>
        <v/>
      </c>
      <c r="AL26" s="191" t="str">
        <f>IF('Adquisición 1'!H16=0,"",'Adquisición 1'!H16)</f>
        <v/>
      </c>
      <c r="AM26" s="191" t="str">
        <f>IF('Adquisición 1'!I16=0,"",'Adquisición 1'!I16)</f>
        <v/>
      </c>
      <c r="AN26" s="97">
        <f t="shared" si="0"/>
        <v>4.5000000000000005E-3</v>
      </c>
      <c r="AO26" s="97">
        <f t="shared" si="1"/>
        <v>0</v>
      </c>
      <c r="AQ26" s="188" t="b">
        <f t="shared" si="3"/>
        <v>1</v>
      </c>
      <c r="AR26" s="188" t="b">
        <f t="shared" si="4"/>
        <v>1</v>
      </c>
      <c r="AS26" s="188" t="b">
        <f t="shared" si="5"/>
        <v>1</v>
      </c>
      <c r="AT26" s="188" t="b">
        <f t="shared" si="6"/>
        <v>1</v>
      </c>
    </row>
    <row r="27" spans="1:46" ht="45.75" customHeight="1" x14ac:dyDescent="0.45">
      <c r="A27" s="1">
        <v>18</v>
      </c>
      <c r="B27" s="137" t="s">
        <v>170</v>
      </c>
      <c r="C27" s="114" t="s">
        <v>172</v>
      </c>
      <c r="D27" s="115" t="s">
        <v>134</v>
      </c>
      <c r="E27" s="116" t="s">
        <v>173</v>
      </c>
      <c r="F27" s="125">
        <v>0.01</v>
      </c>
      <c r="G27" s="118" t="str">
        <f>Adquisición!F11</f>
        <v>Não cumpre</v>
      </c>
      <c r="H27" s="119">
        <f>Adquisición!G11</f>
        <v>0</v>
      </c>
      <c r="I27" s="153">
        <f>Adquisición!H11</f>
        <v>2</v>
      </c>
      <c r="J27" s="153">
        <f>Adquisición!I11</f>
        <v>2</v>
      </c>
      <c r="K27" s="153">
        <f>Adquisición!J11</f>
        <v>3</v>
      </c>
      <c r="L27" s="153">
        <f>Adquisición!K11</f>
        <v>3</v>
      </c>
      <c r="M27" s="118" t="str">
        <f>Adquisición!L11</f>
        <v>Parcial</v>
      </c>
      <c r="N27" s="120">
        <f>Adquisición!M11</f>
        <v>4.0000000000000001E-3</v>
      </c>
      <c r="O27" s="121">
        <f>Adquisición!N11</f>
        <v>0</v>
      </c>
      <c r="P27" s="153" t="str">
        <f>Adquisición!O11</f>
        <v>D</v>
      </c>
      <c r="Q27" s="153" t="str">
        <f>Adquisición!P11</f>
        <v>-</v>
      </c>
      <c r="R27" s="153" t="str">
        <f>Adquisición!Q11</f>
        <v>-</v>
      </c>
      <c r="S27" s="153" t="str">
        <f>Adquisición!R11</f>
        <v>D</v>
      </c>
      <c r="T27" s="157">
        <f>Adquisición!S11</f>
        <v>2</v>
      </c>
      <c r="U27" s="122" t="str">
        <f>Adquisición!T11</f>
        <v>Alta</v>
      </c>
      <c r="V27" s="156" t="str">
        <f>IF(Adquisición!U11=0.5,"",Adquisición!U11)</f>
        <v/>
      </c>
      <c r="W27" s="156" t="str">
        <f>IF(Adquisición!V11=0.5,"",Adquisición!V11)</f>
        <v/>
      </c>
      <c r="X27" s="156" t="str">
        <f>IF(Adquisición!W11=0.5,"",Adquisición!W11)</f>
        <v/>
      </c>
      <c r="Y27" s="156" t="str">
        <f>IF(Adquisición!X11=0.5,"",Adquisición!X11)</f>
        <v/>
      </c>
      <c r="Z27" s="156" t="str">
        <f>IF(Adquisición!Y11=0.5,"",Adquisición!Y11)</f>
        <v/>
      </c>
      <c r="AA27" s="123" t="str">
        <f>Adquisición!Z11</f>
        <v>No Prazo</v>
      </c>
      <c r="AB27" s="118" t="str">
        <f>Adquisición!AA11</f>
        <v>Mais que Cumpre</v>
      </c>
      <c r="AC27" s="120">
        <f>Adquisición!AB11</f>
        <v>8.5000000000000006E-3</v>
      </c>
      <c r="AD27" s="121">
        <f>Adquisición!AC11</f>
        <v>2.125</v>
      </c>
      <c r="AE27" s="153">
        <f>Adquisición!AD11</f>
        <v>3</v>
      </c>
      <c r="AF27" s="153">
        <f>Adquisición!AE11</f>
        <v>3</v>
      </c>
      <c r="AG27" s="153">
        <f>Adquisición!AF11</f>
        <v>3</v>
      </c>
      <c r="AH27" s="153">
        <f>Adquisición!AG11</f>
        <v>1</v>
      </c>
      <c r="AI27" s="191" t="str">
        <f>IF('Adquisición 2'!E16=0,"",'Adquisición 2'!E16)</f>
        <v>NBC</v>
      </c>
      <c r="AJ27" s="191" t="str">
        <f>IF('Adquisición 2'!F16=0,"",'Adquisición 2'!F16)</f>
        <v/>
      </c>
      <c r="AK27" s="191" t="str">
        <f>IF('Adquisición 2'!G16=0,"",'Adquisición 2'!G16)</f>
        <v/>
      </c>
      <c r="AL27" s="191" t="str">
        <f>IF('Adquisición 2'!H16=0,"",'Adquisición 2'!H16)</f>
        <v/>
      </c>
      <c r="AM27" s="191" t="str">
        <f>IF('Adquisición 2'!I16=0,"",'Adquisición 2'!I16)</f>
        <v/>
      </c>
      <c r="AN27" s="97">
        <f t="shared" si="0"/>
        <v>8.5000000000000006E-3</v>
      </c>
      <c r="AO27" s="97">
        <f t="shared" si="1"/>
        <v>4.0000000000000001E-3</v>
      </c>
      <c r="AQ27" s="188" t="b">
        <f t="shared" si="3"/>
        <v>1</v>
      </c>
      <c r="AR27" s="188" t="b">
        <f t="shared" si="4"/>
        <v>1</v>
      </c>
      <c r="AS27" s="188" t="b">
        <f t="shared" si="5"/>
        <v>1</v>
      </c>
      <c r="AT27" s="188" t="b">
        <f t="shared" si="6"/>
        <v>0</v>
      </c>
    </row>
    <row r="28" spans="1:46" ht="45.75" customHeight="1" x14ac:dyDescent="0.45">
      <c r="A28" s="1">
        <v>19</v>
      </c>
      <c r="B28" s="137" t="s">
        <v>170</v>
      </c>
      <c r="C28" s="114" t="s">
        <v>152</v>
      </c>
      <c r="D28" s="115" t="s">
        <v>136</v>
      </c>
      <c r="E28" s="126" t="s">
        <v>174</v>
      </c>
      <c r="F28" s="117">
        <v>0.01</v>
      </c>
      <c r="G28" s="118" t="str">
        <f>Adquisición!F12</f>
        <v>Cumpre</v>
      </c>
      <c r="H28" s="119">
        <f>Adquisición!G12</f>
        <v>6.9999999999999993E-3</v>
      </c>
      <c r="I28" s="153">
        <f>Adquisición!H12</f>
        <v>3</v>
      </c>
      <c r="J28" s="153">
        <f>Adquisición!I12</f>
        <v>3</v>
      </c>
      <c r="K28" s="153">
        <f>Adquisición!J12</f>
        <v>2</v>
      </c>
      <c r="L28" s="153" t="str">
        <f>Adquisición!K12</f>
        <v/>
      </c>
      <c r="M28" s="118" t="str">
        <f>Adquisición!L12</f>
        <v>Mais que Cumpre</v>
      </c>
      <c r="N28" s="120">
        <f>Adquisición!M12</f>
        <v>8.5000000000000006E-3</v>
      </c>
      <c r="O28" s="121">
        <f>Adquisición!N12</f>
        <v>0.82352941176470573</v>
      </c>
      <c r="P28" s="153" t="str">
        <f>Adquisición!O12</f>
        <v>D</v>
      </c>
      <c r="Q28" s="153" t="str">
        <f>Adquisición!P12</f>
        <v>D</v>
      </c>
      <c r="R28" s="153" t="str">
        <f>Adquisición!Q12</f>
        <v>D</v>
      </c>
      <c r="S28" s="153" t="str">
        <f>Adquisición!R12</f>
        <v>-</v>
      </c>
      <c r="T28" s="157">
        <f>Adquisición!S12</f>
        <v>3</v>
      </c>
      <c r="U28" s="122" t="str">
        <f>Adquisición!T12</f>
        <v>Alta</v>
      </c>
      <c r="V28" s="156" t="str">
        <f>IF(Adquisición!U12=0.5,"",Adquisición!U12)</f>
        <v/>
      </c>
      <c r="W28" s="156" t="str">
        <f>IF(Adquisición!V12=0.5,"",Adquisición!V12)</f>
        <v/>
      </c>
      <c r="X28" s="156" t="str">
        <f>IF(Adquisición!W12=0.5,"",Adquisición!W12)</f>
        <v/>
      </c>
      <c r="Y28" s="156" t="str">
        <f>IF(Adquisición!X12=0.5,"",Adquisición!X12)</f>
        <v/>
      </c>
      <c r="Z28" s="156" t="str">
        <f>IF(Adquisición!Y12=0.5,"",Adquisición!Y12)</f>
        <v/>
      </c>
      <c r="AA28" s="123" t="str">
        <f>Adquisición!Z12</f>
        <v>Atrasado</v>
      </c>
      <c r="AB28" s="118" t="str">
        <f>Adquisición!AA12</f>
        <v>Melhor Prática</v>
      </c>
      <c r="AC28" s="120">
        <f>Adquisición!AB12</f>
        <v>0.01</v>
      </c>
      <c r="AD28" s="121">
        <f>Adquisición!AC12</f>
        <v>1.1764705882352942</v>
      </c>
      <c r="AE28" s="153">
        <f>Adquisición!AD12</f>
        <v>3</v>
      </c>
      <c r="AF28" s="153">
        <f>Adquisición!AE12</f>
        <v>3</v>
      </c>
      <c r="AG28" s="153">
        <f>Adquisición!AF12</f>
        <v>3</v>
      </c>
      <c r="AH28" s="153">
        <f>Adquisición!AG12</f>
        <v>3</v>
      </c>
      <c r="AI28" s="191" t="str">
        <f>IF('Adquisición 3'!E16=0,"",'Adquisición 3'!E16)</f>
        <v>NBC</v>
      </c>
      <c r="AJ28" s="191" t="str">
        <f>IF('Adquisición 3'!F16=0,"",'Adquisición 3'!F16)</f>
        <v/>
      </c>
      <c r="AK28" s="191" t="str">
        <f>IF('Adquisición 3'!G16=0,"",'Adquisición 3'!G16)</f>
        <v/>
      </c>
      <c r="AL28" s="191" t="str">
        <f>IF('Adquisición 3'!H16=0,"",'Adquisición 3'!H16)</f>
        <v/>
      </c>
      <c r="AM28" s="191" t="str">
        <f>IF('Adquisición 3'!I16=0,"",'Adquisición 3'!I16)</f>
        <v/>
      </c>
      <c r="AN28" s="97">
        <f t="shared" si="0"/>
        <v>3.0000000000000009E-3</v>
      </c>
      <c r="AO28" s="97">
        <f t="shared" si="1"/>
        <v>1.5000000000000013E-3</v>
      </c>
      <c r="AQ28" s="188" t="b">
        <f t="shared" si="3"/>
        <v>1</v>
      </c>
      <c r="AR28" s="188" t="b">
        <f t="shared" si="4"/>
        <v>1</v>
      </c>
      <c r="AS28" s="188" t="b">
        <f t="shared" si="5"/>
        <v>1</v>
      </c>
      <c r="AT28" s="188" t="b">
        <f t="shared" si="6"/>
        <v>1</v>
      </c>
    </row>
    <row r="29" spans="1:46" ht="45.75" customHeight="1" x14ac:dyDescent="0.45">
      <c r="A29" s="1">
        <v>20</v>
      </c>
      <c r="B29" s="137" t="s">
        <v>170</v>
      </c>
      <c r="C29" s="114" t="s">
        <v>152</v>
      </c>
      <c r="D29" s="115" t="s">
        <v>138</v>
      </c>
      <c r="E29" s="126" t="s">
        <v>175</v>
      </c>
      <c r="F29" s="125">
        <v>0.01</v>
      </c>
      <c r="G29" s="118" t="str">
        <f>Adquisición!F13</f>
        <v>Cumpre</v>
      </c>
      <c r="H29" s="119">
        <f>Adquisición!G13</f>
        <v>6.9999999999999993E-3</v>
      </c>
      <c r="I29" s="153">
        <f>Adquisición!H13</f>
        <v>3</v>
      </c>
      <c r="J29" s="153">
        <f>Adquisición!I13</f>
        <v>3</v>
      </c>
      <c r="K29" s="153">
        <f>Adquisición!J13</f>
        <v>1</v>
      </c>
      <c r="L29" s="153" t="str">
        <f>Adquisición!K13</f>
        <v/>
      </c>
      <c r="M29" s="118" t="str">
        <f>Adquisición!L13</f>
        <v>Mais que Cumpre</v>
      </c>
      <c r="N29" s="120">
        <f>Adquisición!M13</f>
        <v>8.5000000000000006E-3</v>
      </c>
      <c r="O29" s="121">
        <f>Adquisición!N13</f>
        <v>0.82352941176470573</v>
      </c>
      <c r="P29" s="153" t="str">
        <f>Adquisición!O13</f>
        <v>-</v>
      </c>
      <c r="Q29" s="153" t="str">
        <f>Adquisición!P13</f>
        <v>-</v>
      </c>
      <c r="R29" s="153" t="str">
        <f>Adquisición!Q13</f>
        <v>-</v>
      </c>
      <c r="S29" s="153" t="str">
        <f>Adquisición!R13</f>
        <v>-</v>
      </c>
      <c r="T29" s="157">
        <f>Adquisición!S13</f>
        <v>2</v>
      </c>
      <c r="U29" s="122" t="str">
        <f>Adquisición!T13</f>
        <v>Baixa</v>
      </c>
      <c r="V29" s="156" t="str">
        <f>IF(Adquisición!U13=0.5,"",Adquisición!U13)</f>
        <v/>
      </c>
      <c r="W29" s="156" t="str">
        <f>IF(Adquisición!V13=0.5,"",Adquisición!V13)</f>
        <v/>
      </c>
      <c r="X29" s="156" t="str">
        <f>IF(Adquisición!W13=0.5,"",Adquisición!W13)</f>
        <v/>
      </c>
      <c r="Y29" s="156" t="str">
        <f>IF(Adquisición!X13=0.5,"",Adquisición!X13)</f>
        <v/>
      </c>
      <c r="Z29" s="156" t="str">
        <f>IF(Adquisición!Y13=0.5,"",Adquisición!Y13)</f>
        <v/>
      </c>
      <c r="AA29" s="123" t="str">
        <f>Adquisición!Z13</f>
        <v>Finalizado</v>
      </c>
      <c r="AB29" s="118" t="str">
        <f>Adquisición!AA13</f>
        <v>Melhor Prática</v>
      </c>
      <c r="AC29" s="120">
        <f>Adquisición!AB13</f>
        <v>0.01</v>
      </c>
      <c r="AD29" s="121">
        <f>Adquisición!AC13</f>
        <v>1.1764705882352942</v>
      </c>
      <c r="AE29" s="153">
        <f>Adquisición!AD13</f>
        <v>3</v>
      </c>
      <c r="AF29" s="153">
        <f>Adquisición!AE13</f>
        <v>3</v>
      </c>
      <c r="AG29" s="153">
        <f>Adquisición!AF13</f>
        <v>3</v>
      </c>
      <c r="AH29" s="153">
        <f>Adquisición!AG13</f>
        <v>3</v>
      </c>
      <c r="AI29" s="191" t="str">
        <f>IF('Adquisición 4'!E16=0,"",'Adquisición 4'!E16)</f>
        <v>NBC</v>
      </c>
      <c r="AJ29" s="191" t="str">
        <f>IF('Adquisición 4'!F16=0,"",'Adquisición 4'!F16)</f>
        <v/>
      </c>
      <c r="AK29" s="191" t="str">
        <f>IF('Adquisición 4'!G16=0,"",'Adquisición 4'!G16)</f>
        <v/>
      </c>
      <c r="AL29" s="191" t="str">
        <f>IF('Adquisición 4'!H16=0,"",'Adquisición 4'!H16)</f>
        <v/>
      </c>
      <c r="AM29" s="191" t="str">
        <f>IF('Adquisición 4'!I16=0,"",'Adquisición 4'!I16)</f>
        <v/>
      </c>
      <c r="AN29" s="97">
        <f t="shared" si="0"/>
        <v>3.0000000000000009E-3</v>
      </c>
      <c r="AO29" s="97">
        <f t="shared" si="1"/>
        <v>1.5000000000000013E-3</v>
      </c>
      <c r="AQ29" s="188" t="b">
        <f t="shared" si="3"/>
        <v>1</v>
      </c>
      <c r="AR29" s="188" t="b">
        <f t="shared" si="4"/>
        <v>1</v>
      </c>
      <c r="AS29" s="188" t="b">
        <f t="shared" si="5"/>
        <v>1</v>
      </c>
      <c r="AT29" s="188" t="b">
        <f t="shared" si="6"/>
        <v>1</v>
      </c>
    </row>
    <row r="30" spans="1:46" ht="45.75" customHeight="1" x14ac:dyDescent="0.45">
      <c r="A30" s="1">
        <v>21</v>
      </c>
      <c r="B30" s="137" t="s">
        <v>170</v>
      </c>
      <c r="C30" s="114" t="s">
        <v>152</v>
      </c>
      <c r="D30" s="115" t="s">
        <v>141</v>
      </c>
      <c r="E30" s="126" t="s">
        <v>176</v>
      </c>
      <c r="F30" s="117">
        <v>5.0000000000000001E-3</v>
      </c>
      <c r="G30" s="118" t="str">
        <f>Adquisición!F14</f>
        <v>Não cumpre</v>
      </c>
      <c r="H30" s="119">
        <f>Adquisición!G14</f>
        <v>0</v>
      </c>
      <c r="I30" s="153">
        <f>Adquisición!H14</f>
        <v>2</v>
      </c>
      <c r="J30" s="153" t="str">
        <f>Adquisición!I14</f>
        <v/>
      </c>
      <c r="K30" s="153" t="str">
        <f>Adquisición!J14</f>
        <v/>
      </c>
      <c r="L30" s="153" t="str">
        <f>Adquisición!K14</f>
        <v/>
      </c>
      <c r="M30" s="118" t="str">
        <f>Adquisición!L14</f>
        <v>Melhor Prática</v>
      </c>
      <c r="N30" s="120">
        <f>Adquisición!M14</f>
        <v>5.0000000000000001E-3</v>
      </c>
      <c r="O30" s="121">
        <f>Adquisición!N14</f>
        <v>0</v>
      </c>
      <c r="P30" s="153" t="str">
        <f>Adquisición!O14</f>
        <v>-</v>
      </c>
      <c r="Q30" s="153" t="str">
        <f>Adquisición!P14</f>
        <v>-</v>
      </c>
      <c r="R30" s="153" t="str">
        <f>Adquisición!Q14</f>
        <v>-</v>
      </c>
      <c r="S30" s="153" t="str">
        <f>Adquisición!R14</f>
        <v>-</v>
      </c>
      <c r="T30" s="157">
        <f>Adquisición!S14</f>
        <v>2</v>
      </c>
      <c r="U30" s="122" t="str">
        <f>Adquisición!T14</f>
        <v>Baixa</v>
      </c>
      <c r="V30" s="156" t="str">
        <f>IF(Adquisición!U14=0.5,"",Adquisición!U14)</f>
        <v/>
      </c>
      <c r="W30" s="156" t="str">
        <f>IF(Adquisición!V14=0.5,"",Adquisición!V14)</f>
        <v/>
      </c>
      <c r="X30" s="156" t="str">
        <f>IF(Adquisición!W14=0.5,"",Adquisición!W14)</f>
        <v/>
      </c>
      <c r="Y30" s="156" t="str">
        <f>IF(Adquisición!X14=0.5,"",Adquisición!X14)</f>
        <v/>
      </c>
      <c r="Z30" s="156" t="str">
        <f>IF(Adquisición!Y14=0.5,"",Adquisición!Y14)</f>
        <v/>
      </c>
      <c r="AA30" s="123" t="str">
        <f>Adquisición!Z14</f>
        <v>Atrasado</v>
      </c>
      <c r="AB30" s="118" t="str">
        <f>Adquisición!AA14</f>
        <v>Melhor Prática</v>
      </c>
      <c r="AC30" s="120">
        <f>Adquisición!AB14</f>
        <v>5.0000000000000001E-3</v>
      </c>
      <c r="AD30" s="121">
        <f>Adquisición!AC14</f>
        <v>1</v>
      </c>
      <c r="AE30" s="153">
        <f>Adquisición!AD14</f>
        <v>3</v>
      </c>
      <c r="AF30" s="153">
        <f>Adquisición!AE14</f>
        <v>3</v>
      </c>
      <c r="AG30" s="153">
        <f>Adquisición!AF14</f>
        <v>3</v>
      </c>
      <c r="AH30" s="153">
        <f>Adquisición!AG14</f>
        <v>3</v>
      </c>
      <c r="AI30" s="191" t="str">
        <f>IF('Adquisición 5'!E16=0,"",'Adquisición 5'!E16)</f>
        <v>NBC</v>
      </c>
      <c r="AJ30" s="191" t="str">
        <f>IF('Adquisición 5'!F16=0,"",'Adquisición 5'!F16)</f>
        <v/>
      </c>
      <c r="AK30" s="191" t="str">
        <f>IF('Adquisición 5'!G16=0,"",'Adquisición 5'!G16)</f>
        <v/>
      </c>
      <c r="AL30" s="191" t="str">
        <f>IF('Adquisición 5'!H16=0,"",'Adquisición 5'!H16)</f>
        <v/>
      </c>
      <c r="AM30" s="191" t="str">
        <f>IF('Adquisición 5'!I16=0,"",'Adquisición 5'!I16)</f>
        <v/>
      </c>
      <c r="AN30" s="97">
        <f t="shared" si="0"/>
        <v>5.0000000000000001E-3</v>
      </c>
      <c r="AO30" s="97">
        <f t="shared" si="1"/>
        <v>5.0000000000000001E-3</v>
      </c>
      <c r="AQ30" s="188" t="b">
        <f t="shared" si="3"/>
        <v>1</v>
      </c>
      <c r="AR30" s="188" t="b">
        <f t="shared" si="4"/>
        <v>1</v>
      </c>
      <c r="AS30" s="188" t="b">
        <f t="shared" si="5"/>
        <v>1</v>
      </c>
      <c r="AT30" s="188" t="b">
        <f t="shared" si="6"/>
        <v>1</v>
      </c>
    </row>
    <row r="31" spans="1:46" ht="45.75" customHeight="1" x14ac:dyDescent="0.45">
      <c r="A31" s="1">
        <v>22</v>
      </c>
      <c r="B31" s="137" t="s">
        <v>177</v>
      </c>
      <c r="C31" s="114" t="s">
        <v>178</v>
      </c>
      <c r="D31" s="115" t="s">
        <v>132</v>
      </c>
      <c r="E31" s="116" t="s">
        <v>179</v>
      </c>
      <c r="F31" s="117">
        <v>1.4999999999999999E-2</v>
      </c>
      <c r="G31" s="118" t="str">
        <f>Control!F10</f>
        <v>Não cumpre</v>
      </c>
      <c r="H31" s="119">
        <f>Control!G10</f>
        <v>0</v>
      </c>
      <c r="I31" s="153">
        <f>Control!H10</f>
        <v>2</v>
      </c>
      <c r="J31" s="153" t="str">
        <f>Control!I10</f>
        <v/>
      </c>
      <c r="K31" s="153" t="str">
        <f>Control!J10</f>
        <v/>
      </c>
      <c r="L31" s="153" t="str">
        <f>Control!K10</f>
        <v/>
      </c>
      <c r="M31" s="118" t="str">
        <f>Control!L10</f>
        <v>Mais que Cumpre</v>
      </c>
      <c r="N31" s="120">
        <f>Control!M10</f>
        <v>1.2749999999999999E-2</v>
      </c>
      <c r="O31" s="121">
        <f>Control!N10</f>
        <v>0</v>
      </c>
      <c r="P31" s="153" t="str">
        <f>Control!O10</f>
        <v>-</v>
      </c>
      <c r="Q31" s="153" t="str">
        <f>Control!P10</f>
        <v>-</v>
      </c>
      <c r="R31" s="153" t="str">
        <f>Control!Q10</f>
        <v>D</v>
      </c>
      <c r="S31" s="153" t="str">
        <f>Control!R10</f>
        <v>D</v>
      </c>
      <c r="T31" s="157">
        <f>Control!S10</f>
        <v>3</v>
      </c>
      <c r="U31" s="122" t="str">
        <f>Control!T10</f>
        <v>Baixa</v>
      </c>
      <c r="V31" s="156" t="str">
        <f>IF(Control!U10=0.5,"",Control!U10)</f>
        <v/>
      </c>
      <c r="W31" s="156" t="str">
        <f>IF(Control!V10=0.5,"",Control!V10)</f>
        <v/>
      </c>
      <c r="X31" s="156" t="str">
        <f>IF(Control!W10=0.5,"",Control!W10)</f>
        <v/>
      </c>
      <c r="Y31" s="156" t="str">
        <f>IF(Control!X10=0.5,"",Control!X10)</f>
        <v/>
      </c>
      <c r="Z31" s="156" t="str">
        <f>IF(Control!Y10=0.5,"",Control!Y10)</f>
        <v/>
      </c>
      <c r="AA31" s="123" t="str">
        <f>Control!Z10</f>
        <v>No Prazo</v>
      </c>
      <c r="AB31" s="118" t="str">
        <f>Control!AA10</f>
        <v>Melhor Prática</v>
      </c>
      <c r="AC31" s="120">
        <f>Control!AB10</f>
        <v>1.4999999999999999E-2</v>
      </c>
      <c r="AD31" s="121">
        <f>Control!AC10</f>
        <v>1.1764705882352942</v>
      </c>
      <c r="AE31" s="153">
        <f>Control!AD10</f>
        <v>3</v>
      </c>
      <c r="AF31" s="153">
        <f>Control!AE10</f>
        <v>3</v>
      </c>
      <c r="AG31" s="153">
        <f>Control!AF10</f>
        <v>3</v>
      </c>
      <c r="AH31" s="153">
        <f>Control!AG10</f>
        <v>3</v>
      </c>
      <c r="AI31" s="191" t="str">
        <f>IF('Control 1'!E16=0,"",'Control 1'!E16)</f>
        <v>NBC</v>
      </c>
      <c r="AJ31" s="191" t="str">
        <f>IF('Control 1'!F16=0,"",'Control 1'!F16)</f>
        <v/>
      </c>
      <c r="AK31" s="191" t="str">
        <f>IF('Control 1'!G16=0,"",'Control 1'!G16)</f>
        <v/>
      </c>
      <c r="AL31" s="191" t="str">
        <f>IF('Control 1'!H16=0,"",'Control 1'!H16)</f>
        <v/>
      </c>
      <c r="AM31" s="191" t="str">
        <f>IF('Control 1'!I16=0,"",'Control 1'!I16)</f>
        <v/>
      </c>
      <c r="AN31" s="97">
        <f t="shared" si="0"/>
        <v>1.4999999999999999E-2</v>
      </c>
      <c r="AO31" s="97">
        <f t="shared" si="1"/>
        <v>1.2749999999999999E-2</v>
      </c>
      <c r="AQ31" s="188" t="b">
        <f t="shared" si="3"/>
        <v>1</v>
      </c>
      <c r="AR31" s="188" t="b">
        <f t="shared" si="4"/>
        <v>1</v>
      </c>
      <c r="AS31" s="188" t="b">
        <f t="shared" si="5"/>
        <v>1</v>
      </c>
      <c r="AT31" s="188" t="b">
        <f t="shared" si="6"/>
        <v>1</v>
      </c>
    </row>
    <row r="32" spans="1:46" ht="45.75" customHeight="1" x14ac:dyDescent="0.45">
      <c r="A32" s="1">
        <v>23</v>
      </c>
      <c r="B32" s="137" t="s">
        <v>177</v>
      </c>
      <c r="C32" s="114" t="s">
        <v>178</v>
      </c>
      <c r="D32" s="115" t="s">
        <v>134</v>
      </c>
      <c r="E32" s="126" t="s">
        <v>180</v>
      </c>
      <c r="F32" s="125">
        <v>1.4999999999999999E-2</v>
      </c>
      <c r="G32" s="118" t="str">
        <f>Control!F11</f>
        <v>Não cumpre</v>
      </c>
      <c r="H32" s="119">
        <f>Control!G11</f>
        <v>0</v>
      </c>
      <c r="I32" s="153">
        <f>Control!H11</f>
        <v>2</v>
      </c>
      <c r="J32" s="153">
        <f>Control!I11</f>
        <v>3</v>
      </c>
      <c r="K32" s="153">
        <f>Control!J11</f>
        <v>3</v>
      </c>
      <c r="L32" s="153" t="str">
        <f>Control!K11</f>
        <v/>
      </c>
      <c r="M32" s="118" t="str">
        <f>Control!L11</f>
        <v>Mais que Cumpre</v>
      </c>
      <c r="N32" s="120">
        <f>Control!M11</f>
        <v>1.2749999999999999E-2</v>
      </c>
      <c r="O32" s="121">
        <f>Control!N11</f>
        <v>0</v>
      </c>
      <c r="P32" s="153" t="str">
        <f>Control!O11</f>
        <v>-</v>
      </c>
      <c r="Q32" s="153" t="str">
        <f>Control!P11</f>
        <v>-</v>
      </c>
      <c r="R32" s="153" t="str">
        <f>Control!Q11</f>
        <v>-</v>
      </c>
      <c r="S32" s="153" t="str">
        <f>Control!R11</f>
        <v>-</v>
      </c>
      <c r="T32" s="157">
        <f>Control!S11</f>
        <v>3</v>
      </c>
      <c r="U32" s="122" t="str">
        <f>Control!T11</f>
        <v>Baixa</v>
      </c>
      <c r="V32" s="156" t="str">
        <f>IF(Control!U11=0.5,"",Control!U11)</f>
        <v/>
      </c>
      <c r="W32" s="156" t="str">
        <f>IF(Control!V11=0.5,"",Control!V11)</f>
        <v/>
      </c>
      <c r="X32" s="156" t="str">
        <f>IF(Control!W11=0.5,"",Control!W11)</f>
        <v/>
      </c>
      <c r="Y32" s="156">
        <f>IF(Control!X11=0.5,"",Control!X11)</f>
        <v>0</v>
      </c>
      <c r="Z32" s="156">
        <f>IF(Control!Y11=0.5,"",Control!Y11)</f>
        <v>0</v>
      </c>
      <c r="AA32" s="123" t="str">
        <f>Control!Z11</f>
        <v>Atrasado</v>
      </c>
      <c r="AB32" s="118" t="str">
        <f>Control!AA11</f>
        <v>Mais que Cumpre</v>
      </c>
      <c r="AC32" s="120">
        <f>Control!AB11</f>
        <v>1.2749999999999999E-2</v>
      </c>
      <c r="AD32" s="121">
        <f>Control!AC11</f>
        <v>1</v>
      </c>
      <c r="AE32" s="153">
        <f>Control!AD11</f>
        <v>3</v>
      </c>
      <c r="AF32" s="153">
        <f>Control!AE11</f>
        <v>3</v>
      </c>
      <c r="AG32" s="153">
        <f>Control!AF11</f>
        <v>3</v>
      </c>
      <c r="AH32" s="153">
        <f>Control!AG11</f>
        <v>1</v>
      </c>
      <c r="AI32" s="191" t="str">
        <f>IF('Control 2'!E16=0,"",'Control 2'!E16)</f>
        <v>NBC</v>
      </c>
      <c r="AJ32" s="191" t="str">
        <f>IF('Control 2'!F16=0,"",'Control 2'!F16)</f>
        <v/>
      </c>
      <c r="AK32" s="191" t="str">
        <f>IF('Control 2'!G16=0,"",'Control 2'!G16)</f>
        <v/>
      </c>
      <c r="AL32" s="191" t="str">
        <f>IF('Control 2'!H16=0,"",'Control 2'!H16)</f>
        <v/>
      </c>
      <c r="AM32" s="191" t="str">
        <f>IF('Control 2'!I16=0,"",'Control 2'!I16)</f>
        <v/>
      </c>
      <c r="AN32" s="97">
        <f t="shared" si="0"/>
        <v>1.2749999999999999E-2</v>
      </c>
      <c r="AO32" s="97">
        <f t="shared" si="1"/>
        <v>1.2749999999999999E-2</v>
      </c>
      <c r="AQ32" s="188" t="b">
        <f t="shared" si="3"/>
        <v>1</v>
      </c>
      <c r="AR32" s="188" t="b">
        <f t="shared" si="4"/>
        <v>1</v>
      </c>
      <c r="AS32" s="188" t="b">
        <f t="shared" si="5"/>
        <v>1</v>
      </c>
      <c r="AT32" s="188" t="b">
        <f t="shared" si="6"/>
        <v>1</v>
      </c>
    </row>
    <row r="33" spans="1:46" ht="45.75" customHeight="1" x14ac:dyDescent="0.45">
      <c r="A33" s="1">
        <v>24</v>
      </c>
      <c r="B33" s="137" t="s">
        <v>177</v>
      </c>
      <c r="C33" s="114" t="s">
        <v>178</v>
      </c>
      <c r="D33" s="115" t="s">
        <v>136</v>
      </c>
      <c r="E33" s="116" t="s">
        <v>181</v>
      </c>
      <c r="F33" s="117">
        <v>5.0000000000000001E-3</v>
      </c>
      <c r="G33" s="118" t="str">
        <f>Control!F12</f>
        <v>Mais que Cumpre</v>
      </c>
      <c r="H33" s="119">
        <f>Control!G12</f>
        <v>4.2500000000000003E-3</v>
      </c>
      <c r="I33" s="153">
        <f>Control!H12</f>
        <v>3</v>
      </c>
      <c r="J33" s="153">
        <f>Control!I12</f>
        <v>3</v>
      </c>
      <c r="K33" s="153">
        <f>Control!J12</f>
        <v>3</v>
      </c>
      <c r="L33" s="153" t="str">
        <f>Control!K12</f>
        <v/>
      </c>
      <c r="M33" s="118" t="str">
        <f>Control!L12</f>
        <v>Mais que Cumpre</v>
      </c>
      <c r="N33" s="120">
        <f>Control!M12</f>
        <v>4.2500000000000003E-3</v>
      </c>
      <c r="O33" s="121">
        <f>Control!N12</f>
        <v>1</v>
      </c>
      <c r="P33" s="153" t="str">
        <f>Control!O12</f>
        <v>-</v>
      </c>
      <c r="Q33" s="153" t="str">
        <f>Control!P12</f>
        <v>-</v>
      </c>
      <c r="R33" s="153" t="str">
        <f>Control!Q12</f>
        <v>-</v>
      </c>
      <c r="S33" s="153" t="str">
        <f>Control!R12</f>
        <v>-</v>
      </c>
      <c r="T33" s="157">
        <f>Control!S12</f>
        <v>2</v>
      </c>
      <c r="U33" s="122" t="str">
        <f>Control!T12</f>
        <v>Baixa</v>
      </c>
      <c r="V33" s="156" t="str">
        <f>IF(Control!U12=0.5,"",Control!U12)</f>
        <v/>
      </c>
      <c r="W33" s="156" t="str">
        <f>IF(Control!V12=0.5,"",Control!V12)</f>
        <v/>
      </c>
      <c r="X33" s="156" t="str">
        <f>IF(Control!W12=0.5,"",Control!W12)</f>
        <v/>
      </c>
      <c r="Y33" s="156" t="str">
        <f>IF(Control!X12=0.5,"",Control!X12)</f>
        <v/>
      </c>
      <c r="Z33" s="156" t="str">
        <f>IF(Control!Y12=0.5,"",Control!Y12)</f>
        <v/>
      </c>
      <c r="AA33" s="123" t="str">
        <f>Control!Z12</f>
        <v>Finalizado</v>
      </c>
      <c r="AB33" s="118" t="str">
        <f>Control!AA12</f>
        <v>Mais que Cumpre</v>
      </c>
      <c r="AC33" s="120">
        <f>Control!AB12</f>
        <v>4.2500000000000003E-3</v>
      </c>
      <c r="AD33" s="121">
        <f>Control!AC12</f>
        <v>1</v>
      </c>
      <c r="AE33" s="153">
        <f>Control!AD12</f>
        <v>3</v>
      </c>
      <c r="AF33" s="153">
        <f>Control!AE12</f>
        <v>3</v>
      </c>
      <c r="AG33" s="153">
        <f>Control!AF12</f>
        <v>3</v>
      </c>
      <c r="AH33" s="153">
        <f>Control!AG12</f>
        <v>2</v>
      </c>
      <c r="AI33" s="191" t="str">
        <f>IF('Control 3'!E16=0,"",'Control 3'!E16)</f>
        <v>BC</v>
      </c>
      <c r="AJ33" s="191" t="str">
        <f>IF('Control 3'!F16=0,"",'Control 3'!F16)</f>
        <v/>
      </c>
      <c r="AK33" s="191" t="str">
        <f>IF('Control 3'!G16=0,"",'Control 3'!G16)</f>
        <v/>
      </c>
      <c r="AL33" s="191" t="str">
        <f>IF('Control 3'!H16=0,"",'Control 3'!H16)</f>
        <v>x</v>
      </c>
      <c r="AM33" s="191" t="str">
        <f>IF('Control 3'!I16=0,"",'Control 3'!I16)</f>
        <v/>
      </c>
      <c r="AN33" s="97">
        <f t="shared" si="0"/>
        <v>0</v>
      </c>
      <c r="AO33" s="97">
        <f t="shared" si="1"/>
        <v>0</v>
      </c>
      <c r="AQ33" s="188" t="b">
        <f t="shared" si="3"/>
        <v>1</v>
      </c>
      <c r="AR33" s="188" t="b">
        <f t="shared" si="4"/>
        <v>1</v>
      </c>
      <c r="AS33" s="188" t="b">
        <f t="shared" si="5"/>
        <v>1</v>
      </c>
      <c r="AT33" s="188" t="b">
        <f t="shared" si="6"/>
        <v>1</v>
      </c>
    </row>
    <row r="34" spans="1:46" ht="45.75" customHeight="1" x14ac:dyDescent="0.45">
      <c r="A34" s="1">
        <v>25</v>
      </c>
      <c r="B34" s="137" t="s">
        <v>177</v>
      </c>
      <c r="C34" s="114" t="s">
        <v>178</v>
      </c>
      <c r="D34" s="115" t="s">
        <v>138</v>
      </c>
      <c r="E34" s="126" t="s">
        <v>182</v>
      </c>
      <c r="F34" s="125">
        <v>1.4999999999999999E-2</v>
      </c>
      <c r="G34" s="118" t="str">
        <f>Control!F13</f>
        <v>Parcial</v>
      </c>
      <c r="H34" s="119">
        <f>Control!G13</f>
        <v>6.0000000000000001E-3</v>
      </c>
      <c r="I34" s="153">
        <f>Control!H13</f>
        <v>3</v>
      </c>
      <c r="J34" s="153">
        <f>Control!I13</f>
        <v>2</v>
      </c>
      <c r="K34" s="153">
        <f>Control!J13</f>
        <v>2</v>
      </c>
      <c r="L34" s="153">
        <f>Control!K13</f>
        <v>3</v>
      </c>
      <c r="M34" s="118" t="str">
        <f>Control!L13</f>
        <v>Melhor Prática</v>
      </c>
      <c r="N34" s="120">
        <f>Control!M13</f>
        <v>1.4999999999999999E-2</v>
      </c>
      <c r="O34" s="121">
        <f>Control!N13</f>
        <v>0.4</v>
      </c>
      <c r="P34" s="153" t="str">
        <f>Control!O13</f>
        <v>-</v>
      </c>
      <c r="Q34" s="153" t="str">
        <f>Control!P13</f>
        <v>-</v>
      </c>
      <c r="R34" s="153" t="str">
        <f>Control!Q13</f>
        <v>-</v>
      </c>
      <c r="S34" s="153" t="str">
        <f>Control!R13</f>
        <v>-</v>
      </c>
      <c r="T34" s="157">
        <f>Control!S13</f>
        <v>2</v>
      </c>
      <c r="U34" s="122" t="str">
        <f>Control!T13</f>
        <v>Alta</v>
      </c>
      <c r="V34" s="156" t="str">
        <f>IF(Control!U13=0.5,"",Control!U13)</f>
        <v/>
      </c>
      <c r="W34" s="156" t="str">
        <f>IF(Control!V13=0.5,"",Control!V13)</f>
        <v/>
      </c>
      <c r="X34" s="156" t="str">
        <f>IF(Control!W13=0.5,"",Control!W13)</f>
        <v/>
      </c>
      <c r="Y34" s="156" t="str">
        <f>IF(Control!X13=0.5,"",Control!X13)</f>
        <v/>
      </c>
      <c r="Z34" s="156" t="str">
        <f>IF(Control!Y13=0.5,"",Control!Y13)</f>
        <v/>
      </c>
      <c r="AA34" s="123" t="str">
        <f>Control!Z13</f>
        <v>No Prazo</v>
      </c>
      <c r="AB34" s="118" t="str">
        <f>Control!AA13</f>
        <v>Melhor Prática</v>
      </c>
      <c r="AC34" s="120">
        <f>Control!AB13</f>
        <v>1.4999999999999999E-2</v>
      </c>
      <c r="AD34" s="121">
        <f>Control!AC13</f>
        <v>1</v>
      </c>
      <c r="AE34" s="153">
        <f>Control!AD13</f>
        <v>3</v>
      </c>
      <c r="AF34" s="153">
        <f>Control!AE13</f>
        <v>3</v>
      </c>
      <c r="AG34" s="153">
        <f>Control!AF13</f>
        <v>3</v>
      </c>
      <c r="AH34" s="153">
        <f>Control!AG13</f>
        <v>3</v>
      </c>
      <c r="AI34" s="191" t="str">
        <f>IF('Control 4'!E16=0,"",'Control 4'!E16)</f>
        <v>NBC</v>
      </c>
      <c r="AJ34" s="191" t="str">
        <f>IF('Control 4'!F16=0,"",'Control 4'!F16)</f>
        <v/>
      </c>
      <c r="AK34" s="191" t="str">
        <f>IF('Control 4'!G16=0,"",'Control 4'!G16)</f>
        <v/>
      </c>
      <c r="AL34" s="191" t="str">
        <f>IF('Control 4'!H16=0,"",'Control 4'!H16)</f>
        <v/>
      </c>
      <c r="AM34" s="191" t="str">
        <f>IF('Control 4'!I16=0,"",'Control 4'!I16)</f>
        <v/>
      </c>
      <c r="AN34" s="97">
        <f t="shared" si="0"/>
        <v>8.9999999999999993E-3</v>
      </c>
      <c r="AO34" s="97">
        <f t="shared" si="1"/>
        <v>8.9999999999999993E-3</v>
      </c>
      <c r="AQ34" s="188" t="b">
        <f t="shared" si="3"/>
        <v>1</v>
      </c>
      <c r="AR34" s="188" t="b">
        <f t="shared" si="4"/>
        <v>1</v>
      </c>
      <c r="AS34" s="188" t="b">
        <f t="shared" si="5"/>
        <v>1</v>
      </c>
      <c r="AT34" s="188" t="b">
        <f t="shared" si="6"/>
        <v>1</v>
      </c>
    </row>
    <row r="35" spans="1:46" ht="45.75" customHeight="1" x14ac:dyDescent="0.45">
      <c r="A35" s="1">
        <v>26</v>
      </c>
      <c r="B35" s="137" t="s">
        <v>177</v>
      </c>
      <c r="C35" s="114" t="s">
        <v>183</v>
      </c>
      <c r="D35" s="115" t="s">
        <v>141</v>
      </c>
      <c r="E35" s="116" t="s">
        <v>184</v>
      </c>
      <c r="F35" s="117">
        <v>0.02</v>
      </c>
      <c r="G35" s="118" t="str">
        <f>Control!F14</f>
        <v>Cumpre</v>
      </c>
      <c r="H35" s="119">
        <f>Control!G14</f>
        <v>1.3999999999999999E-2</v>
      </c>
      <c r="I35" s="153">
        <f>Control!H14</f>
        <v>3</v>
      </c>
      <c r="J35" s="153">
        <f>Control!I14</f>
        <v>3</v>
      </c>
      <c r="K35" s="153">
        <f>Control!J14</f>
        <v>2</v>
      </c>
      <c r="L35" s="153" t="str">
        <f>Control!K14</f>
        <v/>
      </c>
      <c r="M35" s="118" t="str">
        <f>Control!L14</f>
        <v>Melhor Prática</v>
      </c>
      <c r="N35" s="120">
        <f>Control!M14</f>
        <v>0.02</v>
      </c>
      <c r="O35" s="121">
        <f>Control!N14</f>
        <v>0.7</v>
      </c>
      <c r="P35" s="153" t="str">
        <f>Control!O14</f>
        <v>-</v>
      </c>
      <c r="Q35" s="153" t="str">
        <f>Control!P14</f>
        <v>D</v>
      </c>
      <c r="R35" s="153" t="str">
        <f>Control!Q14</f>
        <v>D</v>
      </c>
      <c r="S35" s="153" t="str">
        <f>Control!R14</f>
        <v>D</v>
      </c>
      <c r="T35" s="157">
        <f>Control!S14</f>
        <v>2</v>
      </c>
      <c r="U35" s="122" t="str">
        <f>Control!T14</f>
        <v>Baixa</v>
      </c>
      <c r="V35" s="156" t="str">
        <f>IF(Control!U14=0.5,"",Control!U14)</f>
        <v/>
      </c>
      <c r="W35" s="156" t="str">
        <f>IF(Control!V14=0.5,"",Control!V14)</f>
        <v/>
      </c>
      <c r="X35" s="156" t="str">
        <f>IF(Control!W14=0.5,"",Control!W14)</f>
        <v/>
      </c>
      <c r="Y35" s="156" t="str">
        <f>IF(Control!X14=0.5,"",Control!X14)</f>
        <v/>
      </c>
      <c r="Z35" s="156" t="str">
        <f>IF(Control!Y14=0.5,"",Control!Y14)</f>
        <v/>
      </c>
      <c r="AA35" s="123" t="str">
        <f>Control!Z14</f>
        <v>Atrasado</v>
      </c>
      <c r="AB35" s="118" t="str">
        <f>Control!AA14</f>
        <v>Melhor Prática</v>
      </c>
      <c r="AC35" s="120">
        <f>Control!AB14</f>
        <v>0.02</v>
      </c>
      <c r="AD35" s="121">
        <f>Control!AC14</f>
        <v>1</v>
      </c>
      <c r="AE35" s="153">
        <f>Control!AD14</f>
        <v>3</v>
      </c>
      <c r="AF35" s="153">
        <f>Control!AE14</f>
        <v>3</v>
      </c>
      <c r="AG35" s="153">
        <f>Control!AF14</f>
        <v>3</v>
      </c>
      <c r="AH35" s="153">
        <f>Control!AG14</f>
        <v>3</v>
      </c>
      <c r="AI35" s="191" t="str">
        <f>IF('Control 5'!E16=0,"",'Control 5'!E16)</f>
        <v>BC</v>
      </c>
      <c r="AJ35" s="191" t="str">
        <f>IF('Control 5'!F16=0,"",'Control 5'!F16)</f>
        <v/>
      </c>
      <c r="AK35" s="191" t="str">
        <f>IF('Control 5'!G16=0,"",'Control 5'!G16)</f>
        <v/>
      </c>
      <c r="AL35" s="191" t="str">
        <f>IF('Control 5'!H16=0,"",'Control 5'!H16)</f>
        <v>x</v>
      </c>
      <c r="AM35" s="191" t="str">
        <f>IF('Control 5'!I16=0,"",'Control 5'!I16)</f>
        <v/>
      </c>
      <c r="AN35" s="97">
        <f t="shared" si="0"/>
        <v>6.0000000000000019E-3</v>
      </c>
      <c r="AO35" s="97">
        <f t="shared" si="1"/>
        <v>6.0000000000000019E-3</v>
      </c>
      <c r="AQ35" s="188" t="b">
        <f t="shared" si="3"/>
        <v>1</v>
      </c>
      <c r="AR35" s="188" t="b">
        <f t="shared" si="4"/>
        <v>1</v>
      </c>
      <c r="AS35" s="188" t="b">
        <f t="shared" si="5"/>
        <v>1</v>
      </c>
      <c r="AT35" s="188" t="b">
        <f t="shared" si="6"/>
        <v>1</v>
      </c>
    </row>
    <row r="36" spans="1:46" ht="45.75" customHeight="1" x14ac:dyDescent="0.45">
      <c r="A36" s="1">
        <v>27</v>
      </c>
      <c r="B36" s="137" t="s">
        <v>177</v>
      </c>
      <c r="C36" s="114" t="s">
        <v>185</v>
      </c>
      <c r="D36" s="115" t="s">
        <v>143</v>
      </c>
      <c r="E36" s="116" t="s">
        <v>186</v>
      </c>
      <c r="F36" s="117">
        <v>0.01</v>
      </c>
      <c r="G36" s="118" t="str">
        <f>Control!F15</f>
        <v>Não cumpre</v>
      </c>
      <c r="H36" s="119">
        <f>Control!G15</f>
        <v>0</v>
      </c>
      <c r="I36" s="153">
        <f>Control!H15</f>
        <v>2</v>
      </c>
      <c r="J36" s="153">
        <f>Control!I15</f>
        <v>3</v>
      </c>
      <c r="K36" s="153">
        <f>Control!J15</f>
        <v>1</v>
      </c>
      <c r="L36" s="153" t="str">
        <f>Control!K15</f>
        <v/>
      </c>
      <c r="M36" s="118" t="str">
        <f>Control!L15</f>
        <v>Melhor Prática</v>
      </c>
      <c r="N36" s="120">
        <f>Control!M15</f>
        <v>0.01</v>
      </c>
      <c r="O36" s="121">
        <f>Control!N15</f>
        <v>0</v>
      </c>
      <c r="P36" s="153" t="str">
        <f>Control!O15</f>
        <v>-</v>
      </c>
      <c r="Q36" s="153" t="str">
        <f>Control!P15</f>
        <v>D</v>
      </c>
      <c r="R36" s="153" t="str">
        <f>Control!Q15</f>
        <v>D</v>
      </c>
      <c r="S36" s="153" t="str">
        <f>Control!R15</f>
        <v>-</v>
      </c>
      <c r="T36" s="157">
        <f>Control!S15</f>
        <v>3</v>
      </c>
      <c r="U36" s="122" t="str">
        <f>Control!T15</f>
        <v>Baixa</v>
      </c>
      <c r="V36" s="156" t="str">
        <f>IF(Control!U15=0.5,"",Control!U15)</f>
        <v/>
      </c>
      <c r="W36" s="156" t="str">
        <f>IF(Control!V15=0.5,"",Control!V15)</f>
        <v/>
      </c>
      <c r="X36" s="156">
        <f>IF(Control!W15=0.5,"",Control!W15)</f>
        <v>1</v>
      </c>
      <c r="Y36" s="156">
        <f>IF(Control!X15=0.5,"",Control!X15)</f>
        <v>1</v>
      </c>
      <c r="Z36" s="156">
        <f>IF(Control!Y15=0.5,"",Control!Y15)</f>
        <v>1</v>
      </c>
      <c r="AA36" s="123" t="str">
        <f>Control!Z15</f>
        <v>No Prazo</v>
      </c>
      <c r="AB36" s="118" t="str">
        <f>Control!AA15</f>
        <v>Melhor Prática</v>
      </c>
      <c r="AC36" s="120">
        <f>Control!AB15</f>
        <v>0.01</v>
      </c>
      <c r="AD36" s="121">
        <f>Control!AC15</f>
        <v>1</v>
      </c>
      <c r="AE36" s="153">
        <f>Control!AD15</f>
        <v>3</v>
      </c>
      <c r="AF36" s="153">
        <f>Control!AE15</f>
        <v>3</v>
      </c>
      <c r="AG36" s="153">
        <f>Control!AF15</f>
        <v>3</v>
      </c>
      <c r="AH36" s="153">
        <f>Control!AG15</f>
        <v>3</v>
      </c>
      <c r="AI36" s="191" t="str">
        <f>IF('Control 6'!E16=0,"",'Control 6'!E16)</f>
        <v>BC</v>
      </c>
      <c r="AJ36" s="191" t="str">
        <f>IF('Control 6'!F16=0,"",'Control 6'!F16)</f>
        <v/>
      </c>
      <c r="AK36" s="191" t="str">
        <f>IF('Control 6'!G16=0,"",'Control 6'!G16)</f>
        <v/>
      </c>
      <c r="AL36" s="191" t="str">
        <f>IF('Control 6'!H16=0,"",'Control 6'!H16)</f>
        <v>x</v>
      </c>
      <c r="AM36" s="191" t="str">
        <f>IF('Control 6'!I16=0,"",'Control 6'!I16)</f>
        <v/>
      </c>
      <c r="AN36" s="97">
        <f t="shared" si="0"/>
        <v>0.01</v>
      </c>
      <c r="AO36" s="97">
        <f t="shared" si="1"/>
        <v>0.01</v>
      </c>
      <c r="AQ36" s="188" t="b">
        <f t="shared" si="3"/>
        <v>1</v>
      </c>
      <c r="AR36" s="188" t="b">
        <f t="shared" si="4"/>
        <v>1</v>
      </c>
      <c r="AS36" s="188" t="b">
        <f t="shared" si="5"/>
        <v>1</v>
      </c>
      <c r="AT36" s="188" t="b">
        <f t="shared" si="6"/>
        <v>1</v>
      </c>
    </row>
    <row r="37" spans="1:46" ht="45.75" customHeight="1" x14ac:dyDescent="0.45">
      <c r="A37" s="1">
        <v>28</v>
      </c>
      <c r="B37" s="137" t="s">
        <v>177</v>
      </c>
      <c r="C37" s="114" t="s">
        <v>185</v>
      </c>
      <c r="D37" s="115" t="s">
        <v>146</v>
      </c>
      <c r="E37" s="116" t="s">
        <v>187</v>
      </c>
      <c r="F37" s="117">
        <v>0.01</v>
      </c>
      <c r="G37" s="118" t="str">
        <f>Control!F16</f>
        <v>Mais que Cumpre</v>
      </c>
      <c r="H37" s="119">
        <f>Control!G16</f>
        <v>8.5000000000000006E-3</v>
      </c>
      <c r="I37" s="153">
        <f>Control!H16</f>
        <v>3</v>
      </c>
      <c r="J37" s="153">
        <f>Control!I16</f>
        <v>3</v>
      </c>
      <c r="K37" s="153">
        <f>Control!J16</f>
        <v>3</v>
      </c>
      <c r="L37" s="153" t="str">
        <f>Control!K16</f>
        <v/>
      </c>
      <c r="M37" s="118" t="str">
        <f>Control!L16</f>
        <v>Mais que Cumpre</v>
      </c>
      <c r="N37" s="120">
        <f>Control!M16</f>
        <v>8.5000000000000006E-3</v>
      </c>
      <c r="O37" s="121">
        <f>Control!N16</f>
        <v>1</v>
      </c>
      <c r="P37" s="153" t="str">
        <f>Control!O16</f>
        <v>-</v>
      </c>
      <c r="Q37" s="153" t="str">
        <f>Control!P16</f>
        <v>D</v>
      </c>
      <c r="R37" s="153" t="str">
        <f>Control!Q16</f>
        <v>-</v>
      </c>
      <c r="S37" s="153" t="str">
        <f>Control!R16</f>
        <v>-</v>
      </c>
      <c r="T37" s="157">
        <f>Control!S16</f>
        <v>1</v>
      </c>
      <c r="U37" s="122" t="str">
        <f>Control!T16</f>
        <v>Baixa</v>
      </c>
      <c r="V37" s="156" t="str">
        <f>IF(Control!U16=0.5,"",Control!U16)</f>
        <v/>
      </c>
      <c r="W37" s="156" t="str">
        <f>IF(Control!V16=0.5,"",Control!V16)</f>
        <v/>
      </c>
      <c r="X37" s="156" t="str">
        <f>IF(Control!W16=0.5,"",Control!W16)</f>
        <v/>
      </c>
      <c r="Y37" s="156" t="str">
        <f>IF(Control!X16=0.5,"",Control!X16)</f>
        <v/>
      </c>
      <c r="Z37" s="156" t="str">
        <f>IF(Control!Y16=0.5,"",Control!Y16)</f>
        <v/>
      </c>
      <c r="AA37" s="123" t="str">
        <f>Control!Z16</f>
        <v>No Prazo</v>
      </c>
      <c r="AB37" s="118" t="str">
        <f>Control!AA16</f>
        <v>Mais que Cumpre</v>
      </c>
      <c r="AC37" s="120">
        <f>Control!AB16</f>
        <v>8.5000000000000006E-3</v>
      </c>
      <c r="AD37" s="121">
        <f>Control!AC16</f>
        <v>1</v>
      </c>
      <c r="AE37" s="153">
        <f>Control!AD16</f>
        <v>3</v>
      </c>
      <c r="AF37" s="153">
        <f>Control!AE16</f>
        <v>3</v>
      </c>
      <c r="AG37" s="153">
        <f>Control!AF16</f>
        <v>3</v>
      </c>
      <c r="AH37" s="153">
        <f>Control!AG16</f>
        <v>1</v>
      </c>
      <c r="AI37" s="191" t="str">
        <f>IF('Control 7'!E16=0,"",'Control 7'!E16)</f>
        <v>NBC</v>
      </c>
      <c r="AJ37" s="191" t="str">
        <f>IF('Control 7'!F16=0,"",'Control 7'!F16)</f>
        <v/>
      </c>
      <c r="AK37" s="191" t="str">
        <f>IF('Control 7'!G16=0,"",'Control 7'!G16)</f>
        <v/>
      </c>
      <c r="AL37" s="191" t="str">
        <f>IF('Control 7'!H16=0,"",'Control 7'!H16)</f>
        <v/>
      </c>
      <c r="AM37" s="191" t="str">
        <f>IF('Control 7'!I16=0,"",'Control 7'!I16)</f>
        <v/>
      </c>
      <c r="AN37" s="97">
        <f t="shared" si="0"/>
        <v>0</v>
      </c>
      <c r="AO37" s="97">
        <f t="shared" si="1"/>
        <v>0</v>
      </c>
      <c r="AQ37" s="188" t="b">
        <f t="shared" si="3"/>
        <v>1</v>
      </c>
      <c r="AR37" s="188" t="b">
        <f t="shared" si="4"/>
        <v>1</v>
      </c>
      <c r="AS37" s="188" t="b">
        <f t="shared" si="5"/>
        <v>1</v>
      </c>
      <c r="AT37" s="188" t="b">
        <f t="shared" si="6"/>
        <v>1</v>
      </c>
    </row>
    <row r="38" spans="1:46" ht="45.75" customHeight="1" x14ac:dyDescent="0.45">
      <c r="A38" s="1">
        <v>29</v>
      </c>
      <c r="B38" s="137" t="s">
        <v>177</v>
      </c>
      <c r="C38" s="114" t="s">
        <v>185</v>
      </c>
      <c r="D38" s="115" t="s">
        <v>148</v>
      </c>
      <c r="E38" s="126" t="s">
        <v>188</v>
      </c>
      <c r="F38" s="125">
        <v>2.5000000000000001E-2</v>
      </c>
      <c r="G38" s="118" t="str">
        <f>Control!F17</f>
        <v>Não cumpre</v>
      </c>
      <c r="H38" s="119">
        <f>Control!G17</f>
        <v>0</v>
      </c>
      <c r="I38" s="153">
        <f>Control!H17</f>
        <v>2</v>
      </c>
      <c r="J38" s="153">
        <f>Control!I17</f>
        <v>3</v>
      </c>
      <c r="K38" s="153">
        <f>Control!J17</f>
        <v>1</v>
      </c>
      <c r="L38" s="153">
        <f>Control!K17</f>
        <v>3</v>
      </c>
      <c r="M38" s="118" t="str">
        <f>Control!L17</f>
        <v>Melhor Prática</v>
      </c>
      <c r="N38" s="120">
        <f>Control!M17</f>
        <v>2.5000000000000001E-2</v>
      </c>
      <c r="O38" s="121">
        <f>Control!N17</f>
        <v>0</v>
      </c>
      <c r="P38" s="153" t="str">
        <f>Control!O17</f>
        <v>D</v>
      </c>
      <c r="Q38" s="153" t="str">
        <f>Control!P17</f>
        <v>D</v>
      </c>
      <c r="R38" s="153" t="str">
        <f>Control!Q17</f>
        <v>D</v>
      </c>
      <c r="S38" s="153" t="str">
        <f>Control!R17</f>
        <v>D</v>
      </c>
      <c r="T38" s="157">
        <f>Control!S17</f>
        <v>1</v>
      </c>
      <c r="U38" s="122" t="str">
        <f>Control!T17</f>
        <v>Alta</v>
      </c>
      <c r="V38" s="156" t="str">
        <f>IF(Control!U17=0.5,"",Control!U17)</f>
        <v/>
      </c>
      <c r="W38" s="156" t="str">
        <f>IF(Control!V17=0.5,"",Control!V17)</f>
        <v/>
      </c>
      <c r="X38" s="156" t="str">
        <f>IF(Control!W17=0.5,"",Control!W17)</f>
        <v/>
      </c>
      <c r="Y38" s="156" t="str">
        <f>IF(Control!X17=0.5,"",Control!X17)</f>
        <v/>
      </c>
      <c r="Z38" s="156" t="str">
        <f>IF(Control!Y17=0.5,"",Control!Y17)</f>
        <v/>
      </c>
      <c r="AA38" s="123" t="str">
        <f>Control!Z17</f>
        <v>No Prazo</v>
      </c>
      <c r="AB38" s="118" t="str">
        <f>Control!AA17</f>
        <v>Melhor Prática</v>
      </c>
      <c r="AC38" s="120">
        <f>Control!AB17</f>
        <v>2.5000000000000001E-2</v>
      </c>
      <c r="AD38" s="121">
        <f>Control!AC17</f>
        <v>1</v>
      </c>
      <c r="AE38" s="153">
        <f>Control!AD17</f>
        <v>3</v>
      </c>
      <c r="AF38" s="153">
        <f>Control!AE17</f>
        <v>3</v>
      </c>
      <c r="AG38" s="153">
        <f>Control!AF17</f>
        <v>3</v>
      </c>
      <c r="AH38" s="153">
        <f>Control!AG17</f>
        <v>3</v>
      </c>
      <c r="AI38" s="191" t="str">
        <f>IF('Control 8'!E16=0,"",'Control 8'!E16)</f>
        <v>BC</v>
      </c>
      <c r="AJ38" s="191" t="str">
        <f>IF('Control 8'!F16=0,"",'Control 8'!F16)</f>
        <v>X</v>
      </c>
      <c r="AK38" s="191" t="str">
        <f>IF('Control 8'!G16=0,"",'Control 8'!G16)</f>
        <v>x</v>
      </c>
      <c r="AL38" s="191" t="str">
        <f>IF('Control 8'!H16=0,"",'Control 8'!H16)</f>
        <v>x</v>
      </c>
      <c r="AM38" s="191" t="str">
        <f>IF('Control 8'!I16=0,"",'Control 8'!I16)</f>
        <v>x</v>
      </c>
      <c r="AN38" s="97">
        <f t="shared" si="0"/>
        <v>2.5000000000000001E-2</v>
      </c>
      <c r="AO38" s="97">
        <f t="shared" si="1"/>
        <v>2.5000000000000001E-2</v>
      </c>
      <c r="AQ38" s="188" t="b">
        <f t="shared" si="3"/>
        <v>1</v>
      </c>
      <c r="AR38" s="188" t="b">
        <f t="shared" si="4"/>
        <v>1</v>
      </c>
      <c r="AS38" s="188" t="b">
        <f t="shared" si="5"/>
        <v>1</v>
      </c>
      <c r="AT38" s="188" t="b">
        <f t="shared" si="6"/>
        <v>1</v>
      </c>
    </row>
    <row r="39" spans="1:46" ht="45.75" customHeight="1" x14ac:dyDescent="0.45">
      <c r="A39" s="1">
        <v>30</v>
      </c>
      <c r="B39" s="137" t="s">
        <v>177</v>
      </c>
      <c r="C39" s="114" t="s">
        <v>185</v>
      </c>
      <c r="D39" s="115" t="s">
        <v>150</v>
      </c>
      <c r="E39" s="116" t="s">
        <v>189</v>
      </c>
      <c r="F39" s="117">
        <v>2.5000000000000001E-2</v>
      </c>
      <c r="G39" s="118" t="str">
        <f>Control!F18</f>
        <v>Mais que Cumpre</v>
      </c>
      <c r="H39" s="119">
        <f>Control!G18</f>
        <v>2.1250000000000002E-2</v>
      </c>
      <c r="I39" s="153">
        <f>Control!H18</f>
        <v>3</v>
      </c>
      <c r="J39" s="153">
        <f>Control!I18</f>
        <v>3</v>
      </c>
      <c r="K39" s="153">
        <f>Control!J18</f>
        <v>3</v>
      </c>
      <c r="L39" s="153" t="str">
        <f>Control!K18</f>
        <v/>
      </c>
      <c r="M39" s="118" t="str">
        <f>Control!L18</f>
        <v>Mais que Cumpre</v>
      </c>
      <c r="N39" s="120">
        <f>Control!M18</f>
        <v>2.1250000000000002E-2</v>
      </c>
      <c r="O39" s="121">
        <f>Control!N18</f>
        <v>1</v>
      </c>
      <c r="P39" s="153" t="str">
        <f>Control!O18</f>
        <v>-</v>
      </c>
      <c r="Q39" s="153" t="str">
        <f>Control!P18</f>
        <v>D</v>
      </c>
      <c r="R39" s="153" t="str">
        <f>Control!Q18</f>
        <v>D</v>
      </c>
      <c r="S39" s="153" t="str">
        <f>Control!R18</f>
        <v>D</v>
      </c>
      <c r="T39" s="157">
        <f>Control!S18</f>
        <v>1</v>
      </c>
      <c r="U39" s="122" t="str">
        <f>Control!T18</f>
        <v>Não Planificado</v>
      </c>
      <c r="V39" s="156" t="str">
        <f>IF(Control!U18=0.5,"",Control!U18)</f>
        <v/>
      </c>
      <c r="W39" s="156" t="str">
        <f>IF(Control!V18=0.5,"",Control!V18)</f>
        <v/>
      </c>
      <c r="X39" s="156" t="str">
        <f>IF(Control!W18=0.5,"",Control!W18)</f>
        <v/>
      </c>
      <c r="Y39" s="156" t="str">
        <f>IF(Control!X18=0.5,"",Control!X18)</f>
        <v/>
      </c>
      <c r="Z39" s="156" t="str">
        <f>IF(Control!Y18=0.5,"",Control!Y18)</f>
        <v/>
      </c>
      <c r="AA39" s="123" t="str">
        <f>Control!Z18</f>
        <v>No Prazo</v>
      </c>
      <c r="AB39" s="118" t="str">
        <f>Control!AA18</f>
        <v>Mais que Cumpre</v>
      </c>
      <c r="AC39" s="120">
        <f>Control!AB18</f>
        <v>2.1250000000000002E-2</v>
      </c>
      <c r="AD39" s="121">
        <f>Control!AC18</f>
        <v>1</v>
      </c>
      <c r="AE39" s="153">
        <f>Control!AD18</f>
        <v>3</v>
      </c>
      <c r="AF39" s="153">
        <f>Control!AE18</f>
        <v>3</v>
      </c>
      <c r="AG39" s="153">
        <f>Control!AF18</f>
        <v>3</v>
      </c>
      <c r="AH39" s="153">
        <f>Control!AG18</f>
        <v>2</v>
      </c>
      <c r="AI39" s="191" t="str">
        <f>IF('Control 9'!E16=0,"",'Control 9'!E16)</f>
        <v>NBC</v>
      </c>
      <c r="AJ39" s="191" t="str">
        <f>IF('Control 9'!F16=0,"",'Control 9'!F16)</f>
        <v/>
      </c>
      <c r="AK39" s="191" t="str">
        <f>IF('Control 9'!G16=0,"",'Control 9'!G16)</f>
        <v/>
      </c>
      <c r="AL39" s="191" t="str">
        <f>IF('Control 9'!H16=0,"",'Control 9'!H16)</f>
        <v/>
      </c>
      <c r="AM39" s="191" t="str">
        <f>IF('Control 9'!I16=0,"",'Control 9'!I16)</f>
        <v/>
      </c>
      <c r="AN39" s="97">
        <f t="shared" si="0"/>
        <v>0</v>
      </c>
      <c r="AO39" s="97">
        <f t="shared" si="1"/>
        <v>0</v>
      </c>
      <c r="AQ39" s="188" t="b">
        <f t="shared" si="3"/>
        <v>1</v>
      </c>
      <c r="AR39" s="188" t="b">
        <f t="shared" si="4"/>
        <v>1</v>
      </c>
      <c r="AS39" s="188" t="b">
        <f t="shared" si="5"/>
        <v>1</v>
      </c>
      <c r="AT39" s="188" t="b">
        <f t="shared" si="6"/>
        <v>1</v>
      </c>
    </row>
    <row r="40" spans="1:46" ht="45.75" customHeight="1" x14ac:dyDescent="0.45">
      <c r="A40" s="1">
        <v>31</v>
      </c>
      <c r="B40" s="137" t="s">
        <v>177</v>
      </c>
      <c r="C40" s="114" t="s">
        <v>190</v>
      </c>
      <c r="D40" s="115" t="s">
        <v>153</v>
      </c>
      <c r="E40" s="126" t="s">
        <v>191</v>
      </c>
      <c r="F40" s="125">
        <v>2.5000000000000001E-2</v>
      </c>
      <c r="G40" s="118" t="str">
        <f>Control!F19</f>
        <v>Não cumpre</v>
      </c>
      <c r="H40" s="119">
        <f>Control!G19</f>
        <v>0</v>
      </c>
      <c r="I40" s="153">
        <f>Control!H19</f>
        <v>1</v>
      </c>
      <c r="J40" s="153" t="str">
        <f>Control!I19</f>
        <v/>
      </c>
      <c r="K40" s="153" t="str">
        <f>Control!J19</f>
        <v/>
      </c>
      <c r="L40" s="153" t="str">
        <f>Control!K19</f>
        <v/>
      </c>
      <c r="M40" s="118" t="str">
        <f>Control!L19</f>
        <v>Cumpre</v>
      </c>
      <c r="N40" s="120">
        <f>Control!M19</f>
        <v>1.7499999999999998E-2</v>
      </c>
      <c r="O40" s="121">
        <f>Control!N19</f>
        <v>0</v>
      </c>
      <c r="P40" s="153" t="str">
        <f>Control!O19</f>
        <v>-</v>
      </c>
      <c r="Q40" s="153" t="str">
        <f>Control!P19</f>
        <v>-</v>
      </c>
      <c r="R40" s="153" t="str">
        <f>Control!Q19</f>
        <v>-</v>
      </c>
      <c r="S40" s="153" t="str">
        <f>Control!R19</f>
        <v>-</v>
      </c>
      <c r="T40" s="157">
        <f>Control!S19</f>
        <v>1</v>
      </c>
      <c r="U40" s="122" t="str">
        <f>Control!T19</f>
        <v>Alta</v>
      </c>
      <c r="V40" s="156" t="str">
        <f>IF(Control!U19=0.5,"",Control!U19)</f>
        <v/>
      </c>
      <c r="W40" s="156" t="str">
        <f>IF(Control!V19=0.5,"",Control!V19)</f>
        <v/>
      </c>
      <c r="X40" s="156" t="str">
        <f>IF(Control!W19=0.5,"",Control!W19)</f>
        <v/>
      </c>
      <c r="Y40" s="156" t="str">
        <f>IF(Control!X19=0.5,"",Control!X19)</f>
        <v/>
      </c>
      <c r="Z40" s="156" t="str">
        <f>IF(Control!Y19=0.5,"",Control!Y19)</f>
        <v/>
      </c>
      <c r="AA40" s="123" t="str">
        <f>Control!Z19</f>
        <v>Atrasado</v>
      </c>
      <c r="AB40" s="118" t="str">
        <f>Control!AA19</f>
        <v>Mais que Cumpre</v>
      </c>
      <c r="AC40" s="120">
        <f>Control!AB19</f>
        <v>2.1250000000000002E-2</v>
      </c>
      <c r="AD40" s="121">
        <f>Control!AC19</f>
        <v>1.2142857142857144</v>
      </c>
      <c r="AE40" s="153">
        <f>Control!AD19</f>
        <v>3</v>
      </c>
      <c r="AF40" s="153">
        <f>Control!AE19</f>
        <v>3</v>
      </c>
      <c r="AG40" s="153">
        <f>Control!AF19</f>
        <v>3</v>
      </c>
      <c r="AH40" s="153" t="str">
        <f>Control!AG19</f>
        <v/>
      </c>
      <c r="AI40" s="191" t="str">
        <f>IF('Control 10'!E16=0,"",'Control 10'!E16)</f>
        <v>NBC</v>
      </c>
      <c r="AJ40" s="191" t="str">
        <f>IF('Control 10'!F16=0,"",'Control 10'!F16)</f>
        <v/>
      </c>
      <c r="AK40" s="191" t="str">
        <f>IF('Control 10'!G16=0,"",'Control 10'!G16)</f>
        <v/>
      </c>
      <c r="AL40" s="191" t="str">
        <f>IF('Control 10'!H16=0,"",'Control 10'!H16)</f>
        <v/>
      </c>
      <c r="AM40" s="191" t="str">
        <f>IF('Control 10'!I16=0,"",'Control 10'!I16)</f>
        <v/>
      </c>
      <c r="AN40" s="97">
        <f t="shared" si="0"/>
        <v>2.1250000000000002E-2</v>
      </c>
      <c r="AO40" s="97">
        <f t="shared" si="1"/>
        <v>1.7499999999999998E-2</v>
      </c>
      <c r="AQ40" s="188" t="b">
        <f t="shared" si="3"/>
        <v>1</v>
      </c>
      <c r="AR40" s="188" t="b">
        <f t="shared" si="4"/>
        <v>1</v>
      </c>
      <c r="AS40" s="188" t="b">
        <f t="shared" si="5"/>
        <v>1</v>
      </c>
      <c r="AT40" s="188" t="b">
        <f t="shared" si="6"/>
        <v>1</v>
      </c>
    </row>
    <row r="41" spans="1:46" ht="45.75" customHeight="1" x14ac:dyDescent="0.45">
      <c r="A41" s="1">
        <v>32</v>
      </c>
      <c r="B41" s="137" t="s">
        <v>177</v>
      </c>
      <c r="C41" s="114" t="s">
        <v>190</v>
      </c>
      <c r="D41" s="115" t="s">
        <v>156</v>
      </c>
      <c r="E41" s="116" t="s">
        <v>192</v>
      </c>
      <c r="F41" s="117">
        <v>1.4999999999999999E-2</v>
      </c>
      <c r="G41" s="118" t="str">
        <f>Control!F20</f>
        <v>Não cumpre</v>
      </c>
      <c r="H41" s="119">
        <f>Control!G20</f>
        <v>0</v>
      </c>
      <c r="I41" s="153">
        <f>Control!H20</f>
        <v>1</v>
      </c>
      <c r="J41" s="153" t="str">
        <f>Control!I20</f>
        <v/>
      </c>
      <c r="K41" s="153" t="str">
        <f>Control!J20</f>
        <v/>
      </c>
      <c r="L41" s="153" t="str">
        <f>Control!K20</f>
        <v/>
      </c>
      <c r="M41" s="118" t="str">
        <f>Control!L20</f>
        <v>Cumpre</v>
      </c>
      <c r="N41" s="120">
        <f>Control!M20</f>
        <v>1.0499999999999999E-2</v>
      </c>
      <c r="O41" s="121">
        <f>Control!N20</f>
        <v>0</v>
      </c>
      <c r="P41" s="153" t="str">
        <f>Control!O20</f>
        <v>-</v>
      </c>
      <c r="Q41" s="153" t="str">
        <f>Control!P20</f>
        <v>D</v>
      </c>
      <c r="R41" s="153" t="str">
        <f>Control!Q20</f>
        <v>D</v>
      </c>
      <c r="S41" s="153" t="str">
        <f>Control!R20</f>
        <v>-</v>
      </c>
      <c r="T41" s="157">
        <f>Control!S20</f>
        <v>2</v>
      </c>
      <c r="U41" s="122" t="str">
        <f>Control!T20</f>
        <v>Alta</v>
      </c>
      <c r="V41" s="156" t="str">
        <f>IF(Control!U20=0.5,"",Control!U20)</f>
        <v/>
      </c>
      <c r="W41" s="156" t="str">
        <f>IF(Control!V20=0.5,"",Control!V20)</f>
        <v/>
      </c>
      <c r="X41" s="156" t="str">
        <f>IF(Control!W20=0.5,"",Control!W20)</f>
        <v/>
      </c>
      <c r="Y41" s="156" t="str">
        <f>IF(Control!X20=0.5,"",Control!X20)</f>
        <v/>
      </c>
      <c r="Z41" s="156" t="str">
        <f>IF(Control!Y20=0.5,"",Control!Y20)</f>
        <v/>
      </c>
      <c r="AA41" s="123" t="str">
        <f>Control!Z20</f>
        <v>Atrasado</v>
      </c>
      <c r="AB41" s="118" t="str">
        <f>Control!AA20</f>
        <v>Cumpre</v>
      </c>
      <c r="AC41" s="120">
        <f>Control!AB20</f>
        <v>1.0499999999999999E-2</v>
      </c>
      <c r="AD41" s="121">
        <f>Control!AC20</f>
        <v>1</v>
      </c>
      <c r="AE41" s="153">
        <f>Control!AD20</f>
        <v>3</v>
      </c>
      <c r="AF41" s="153">
        <f>Control!AE20</f>
        <v>3</v>
      </c>
      <c r="AG41" s="153">
        <f>Control!AF20</f>
        <v>2</v>
      </c>
      <c r="AH41" s="153">
        <f>Control!AG20</f>
        <v>1</v>
      </c>
      <c r="AI41" s="191" t="str">
        <f>IF('Control 11'!E16=0,"",'Control 11'!E16)</f>
        <v>NBC</v>
      </c>
      <c r="AJ41" s="191" t="str">
        <f>IF('Control 11'!F16=0,"",'Control 11'!F16)</f>
        <v/>
      </c>
      <c r="AK41" s="191" t="str">
        <f>IF('Control 11'!G16=0,"",'Control 11'!G16)</f>
        <v/>
      </c>
      <c r="AL41" s="191" t="str">
        <f>IF('Control 11'!H16=0,"",'Control 11'!H16)</f>
        <v/>
      </c>
      <c r="AM41" s="191" t="str">
        <f>IF('Control 11'!I16=0,"",'Control 11'!I16)</f>
        <v/>
      </c>
      <c r="AN41" s="97">
        <f t="shared" si="0"/>
        <v>1.0499999999999999E-2</v>
      </c>
      <c r="AO41" s="97">
        <f t="shared" si="1"/>
        <v>1.0499999999999999E-2</v>
      </c>
      <c r="AQ41" s="188" t="b">
        <f t="shared" si="3"/>
        <v>1</v>
      </c>
      <c r="AR41" s="188" t="b">
        <f t="shared" si="4"/>
        <v>1</v>
      </c>
      <c r="AS41" s="188" t="b">
        <f t="shared" si="5"/>
        <v>1</v>
      </c>
      <c r="AT41" s="188" t="b">
        <f t="shared" si="6"/>
        <v>1</v>
      </c>
    </row>
    <row r="42" spans="1:46" ht="45.75" customHeight="1" x14ac:dyDescent="0.45">
      <c r="A42" s="1">
        <v>33</v>
      </c>
      <c r="B42" s="137" t="s">
        <v>177</v>
      </c>
      <c r="C42" s="114" t="s">
        <v>155</v>
      </c>
      <c r="D42" s="115" t="s">
        <v>159</v>
      </c>
      <c r="E42" s="126" t="s">
        <v>193</v>
      </c>
      <c r="F42" s="125">
        <v>1.4999999999999999E-2</v>
      </c>
      <c r="G42" s="118" t="str">
        <f>Control!F21</f>
        <v>Não cumpre</v>
      </c>
      <c r="H42" s="119">
        <f>Control!G21</f>
        <v>0</v>
      </c>
      <c r="I42" s="153">
        <f>Control!H21</f>
        <v>2</v>
      </c>
      <c r="J42" s="153">
        <f>Control!I21</f>
        <v>2</v>
      </c>
      <c r="K42" s="153" t="str">
        <f>Control!J21</f>
        <v/>
      </c>
      <c r="L42" s="153" t="str">
        <f>Control!K21</f>
        <v/>
      </c>
      <c r="M42" s="118" t="str">
        <f>Control!L21</f>
        <v>Cumpre</v>
      </c>
      <c r="N42" s="120">
        <f>Control!M21</f>
        <v>1.0499999999999999E-2</v>
      </c>
      <c r="O42" s="121">
        <f>Control!N21</f>
        <v>0</v>
      </c>
      <c r="P42" s="153" t="str">
        <f>Control!O21</f>
        <v>D</v>
      </c>
      <c r="Q42" s="153" t="str">
        <f>Control!P21</f>
        <v>-</v>
      </c>
      <c r="R42" s="153" t="str">
        <f>Control!Q21</f>
        <v>-</v>
      </c>
      <c r="S42" s="153" t="str">
        <f>Control!R21</f>
        <v>-</v>
      </c>
      <c r="T42" s="157">
        <f>Control!S21</f>
        <v>2</v>
      </c>
      <c r="U42" s="122" t="str">
        <f>Control!T21</f>
        <v>Alta</v>
      </c>
      <c r="V42" s="156" t="str">
        <f>IF(Control!U21=0.5,"",Control!U21)</f>
        <v/>
      </c>
      <c r="W42" s="156" t="str">
        <f>IF(Control!V21=0.5,"",Control!V21)</f>
        <v/>
      </c>
      <c r="X42" s="156">
        <f>IF(Control!W21=0.5,"",Control!W21)</f>
        <v>1</v>
      </c>
      <c r="Y42" s="156">
        <f>IF(Control!X21=0.5,"",Control!X21)</f>
        <v>1</v>
      </c>
      <c r="Z42" s="156">
        <f>IF(Control!Y21=0.5,"",Control!Y21)</f>
        <v>1</v>
      </c>
      <c r="AA42" s="123" t="str">
        <f>Control!Z21</f>
        <v>Atrasado</v>
      </c>
      <c r="AB42" s="118" t="str">
        <f>Control!AA21</f>
        <v>Cumpre</v>
      </c>
      <c r="AC42" s="120">
        <f>Control!AB21</f>
        <v>1.0499999999999999E-2</v>
      </c>
      <c r="AD42" s="121">
        <f>Control!AC21</f>
        <v>1</v>
      </c>
      <c r="AE42" s="153">
        <f>Control!AD21</f>
        <v>3</v>
      </c>
      <c r="AF42" s="153">
        <f>Control!AE21</f>
        <v>3</v>
      </c>
      <c r="AG42" s="153" t="str">
        <f>Control!AF21</f>
        <v/>
      </c>
      <c r="AH42" s="153" t="str">
        <f>Control!AG21</f>
        <v/>
      </c>
      <c r="AI42" s="191" t="str">
        <f>IF('Control 12'!E16=0,"",'Control 12'!E16)</f>
        <v>NBC</v>
      </c>
      <c r="AJ42" s="191" t="str">
        <f>IF('Control 12'!F16=0,"",'Control 12'!F16)</f>
        <v/>
      </c>
      <c r="AK42" s="191" t="str">
        <f>IF('Control 12'!G16=0,"",'Control 12'!G16)</f>
        <v/>
      </c>
      <c r="AL42" s="191" t="str">
        <f>IF('Control 12'!H16=0,"",'Control 12'!H16)</f>
        <v/>
      </c>
      <c r="AM42" s="191" t="str">
        <f>IF('Control 12'!I16=0,"",'Control 12'!I16)</f>
        <v/>
      </c>
      <c r="AN42" s="97">
        <f t="shared" ref="AN42:AN73" si="7">IF(AB42&lt;&gt;"",SUM(AC42-H42),0)</f>
        <v>1.0499999999999999E-2</v>
      </c>
      <c r="AO42" s="97">
        <f t="shared" ref="AO42:AO73" si="8">N42-H42</f>
        <v>1.0499999999999999E-2</v>
      </c>
      <c r="AQ42" s="188" t="b">
        <f t="shared" si="3"/>
        <v>1</v>
      </c>
      <c r="AR42" s="188" t="b">
        <f t="shared" si="4"/>
        <v>1</v>
      </c>
      <c r="AS42" s="188" t="b">
        <f t="shared" si="5"/>
        <v>1</v>
      </c>
      <c r="AT42" s="188" t="b">
        <f t="shared" si="6"/>
        <v>1</v>
      </c>
    </row>
    <row r="43" spans="1:46" ht="45.75" customHeight="1" x14ac:dyDescent="0.45">
      <c r="A43" s="1">
        <v>34</v>
      </c>
      <c r="B43" s="137" t="s">
        <v>177</v>
      </c>
      <c r="C43" s="114" t="s">
        <v>194</v>
      </c>
      <c r="D43" s="115" t="s">
        <v>162</v>
      </c>
      <c r="E43" s="126" t="s">
        <v>195</v>
      </c>
      <c r="F43" s="117">
        <v>5.0000000000000001E-3</v>
      </c>
      <c r="G43" s="118" t="str">
        <f>Control!F22</f>
        <v>Não cumpre</v>
      </c>
      <c r="H43" s="119">
        <f>Control!G22</f>
        <v>0</v>
      </c>
      <c r="I43" s="153">
        <f>Control!H22</f>
        <v>2</v>
      </c>
      <c r="J43" s="153" t="str">
        <f>Control!I22</f>
        <v/>
      </c>
      <c r="K43" s="153" t="str">
        <f>Control!J22</f>
        <v/>
      </c>
      <c r="L43" s="153" t="str">
        <f>Control!K22</f>
        <v/>
      </c>
      <c r="M43" s="118" t="str">
        <f>Control!L22</f>
        <v>Melhor Prática</v>
      </c>
      <c r="N43" s="120">
        <f>Control!M22</f>
        <v>5.0000000000000001E-3</v>
      </c>
      <c r="O43" s="121">
        <f>Control!N22</f>
        <v>0</v>
      </c>
      <c r="P43" s="153" t="str">
        <f>Control!O22</f>
        <v>-</v>
      </c>
      <c r="Q43" s="153" t="str">
        <f>Control!P22</f>
        <v>-</v>
      </c>
      <c r="R43" s="153" t="str">
        <f>Control!Q22</f>
        <v>-</v>
      </c>
      <c r="S43" s="153" t="str">
        <f>Control!R22</f>
        <v>-</v>
      </c>
      <c r="T43" s="157">
        <f>Control!S22</f>
        <v>2</v>
      </c>
      <c r="U43" s="122" t="str">
        <f>Control!T22</f>
        <v>Alta</v>
      </c>
      <c r="V43" s="156" t="str">
        <f>IF(Control!U22=0.5,"",Control!U22)</f>
        <v/>
      </c>
      <c r="W43" s="156" t="str">
        <f>IF(Control!V22=0.5,"",Control!V22)</f>
        <v/>
      </c>
      <c r="X43" s="156">
        <f>IF(Control!W22=0.5,"",Control!W22)</f>
        <v>1</v>
      </c>
      <c r="Y43" s="156">
        <f>IF(Control!X22=0.5,"",Control!X22)</f>
        <v>1</v>
      </c>
      <c r="Z43" s="156">
        <f>IF(Control!Y22=0.5,"",Control!Y22)</f>
        <v>1</v>
      </c>
      <c r="AA43" s="123" t="str">
        <f>Control!Z22</f>
        <v>Finalizado</v>
      </c>
      <c r="AB43" s="118" t="str">
        <f>Control!AA22</f>
        <v>Melhor Prática</v>
      </c>
      <c r="AC43" s="120">
        <f>Control!AB22</f>
        <v>5.0000000000000001E-3</v>
      </c>
      <c r="AD43" s="121">
        <f>Control!AC22</f>
        <v>1</v>
      </c>
      <c r="AE43" s="153">
        <f>Control!AD22</f>
        <v>3</v>
      </c>
      <c r="AF43" s="153">
        <f>Control!AE22</f>
        <v>3</v>
      </c>
      <c r="AG43" s="153">
        <f>Control!AF22</f>
        <v>3</v>
      </c>
      <c r="AH43" s="153">
        <f>Control!AG22</f>
        <v>3</v>
      </c>
      <c r="AI43" s="191" t="str">
        <f>IF('Control 13'!E16=0,"",'Control 13'!E16)</f>
        <v>NBC</v>
      </c>
      <c r="AJ43" s="191" t="str">
        <f>IF('Control 13'!F16=0,"",'Control 13'!F16)</f>
        <v/>
      </c>
      <c r="AK43" s="191" t="str">
        <f>IF('Control 13'!G16=0,"",'Control 13'!G16)</f>
        <v/>
      </c>
      <c r="AL43" s="191" t="str">
        <f>IF('Control 13'!H16=0,"",'Control 13'!H16)</f>
        <v/>
      </c>
      <c r="AM43" s="191" t="str">
        <f>IF('Control 13'!I16=0,"",'Control 13'!I16)</f>
        <v/>
      </c>
      <c r="AN43" s="97">
        <f t="shared" si="7"/>
        <v>5.0000000000000001E-3</v>
      </c>
      <c r="AO43" s="97">
        <f t="shared" si="8"/>
        <v>5.0000000000000001E-3</v>
      </c>
      <c r="AQ43" s="188" t="b">
        <f t="shared" si="3"/>
        <v>1</v>
      </c>
      <c r="AR43" s="188" t="b">
        <f t="shared" si="4"/>
        <v>1</v>
      </c>
      <c r="AS43" s="188" t="b">
        <f t="shared" si="5"/>
        <v>1</v>
      </c>
      <c r="AT43" s="188" t="b">
        <f t="shared" si="6"/>
        <v>1</v>
      </c>
    </row>
    <row r="44" spans="1:46" ht="45.75" customHeight="1" x14ac:dyDescent="0.45">
      <c r="A44" s="1">
        <v>35</v>
      </c>
      <c r="B44" s="137" t="s">
        <v>196</v>
      </c>
      <c r="C44" s="114" t="s">
        <v>178</v>
      </c>
      <c r="D44" s="115" t="s">
        <v>132</v>
      </c>
      <c r="E44" s="126" t="s">
        <v>197</v>
      </c>
      <c r="F44" s="117">
        <v>0.02</v>
      </c>
      <c r="G44" s="118" t="str">
        <f>Mercado!F10</f>
        <v>Cumpre</v>
      </c>
      <c r="H44" s="121">
        <f>Mercado!G10</f>
        <v>1.3999999999999999E-2</v>
      </c>
      <c r="I44" s="153">
        <f>Mercado!H10</f>
        <v>3</v>
      </c>
      <c r="J44" s="153">
        <f>Mercado!I10</f>
        <v>3</v>
      </c>
      <c r="K44" s="153">
        <f>Mercado!J10</f>
        <v>1</v>
      </c>
      <c r="L44" s="153" t="str">
        <f>Mercado!K10</f>
        <v/>
      </c>
      <c r="M44" s="118" t="str">
        <f>Mercado!L10</f>
        <v>Cumpre</v>
      </c>
      <c r="N44" s="121">
        <f>Mercado!M10</f>
        <v>1.3999999999999999E-2</v>
      </c>
      <c r="O44" s="118">
        <f>Mercado!N10</f>
        <v>1</v>
      </c>
      <c r="P44" s="118" t="str">
        <f>Mercado!O10</f>
        <v>-</v>
      </c>
      <c r="Q44" s="118" t="str">
        <f>Mercado!P10</f>
        <v>-</v>
      </c>
      <c r="R44" s="118" t="str">
        <f>Mercado!Q10</f>
        <v>-</v>
      </c>
      <c r="S44" s="118" t="str">
        <f>Mercado!R10</f>
        <v>-</v>
      </c>
      <c r="T44" s="118">
        <f>Mercado!S10</f>
        <v>1</v>
      </c>
      <c r="U44" s="118" t="str">
        <f>Mercado!T10</f>
        <v>No Planificado</v>
      </c>
      <c r="V44" s="156" t="str">
        <f>IF(Mercado!U10=0.5,"",Mercado!U10)</f>
        <v/>
      </c>
      <c r="W44" s="156" t="str">
        <f>IF(Mercado!V10=0.5,"",Mercado!V10)</f>
        <v/>
      </c>
      <c r="X44" s="156" t="str">
        <f>IF(Mercado!W10=0.5,"",Mercado!W10)</f>
        <v/>
      </c>
      <c r="Y44" s="156" t="str">
        <f>IF(Mercado!X10=0.5,"",Mercado!X10)</f>
        <v/>
      </c>
      <c r="Z44" s="156" t="str">
        <f>IF(Mercado!Y10=0.5,"",Mercado!Y10)</f>
        <v/>
      </c>
      <c r="AA44" s="123" t="str">
        <f>Mercado!Z10</f>
        <v>Não Planificado</v>
      </c>
      <c r="AB44" s="118" t="str">
        <f>Mercado!AA10</f>
        <v/>
      </c>
      <c r="AC44" s="121">
        <f>Mercado!AB10</f>
        <v>0</v>
      </c>
      <c r="AD44" s="121">
        <f>Mercado!AC10</f>
        <v>0</v>
      </c>
      <c r="AE44" s="153" t="str">
        <f>Mercado!AD10</f>
        <v/>
      </c>
      <c r="AF44" s="153" t="str">
        <f>Mercado!AE10</f>
        <v/>
      </c>
      <c r="AG44" s="153" t="str">
        <f>Mercado!AF10</f>
        <v/>
      </c>
      <c r="AH44" s="153" t="str">
        <f>Mercado!AG10</f>
        <v/>
      </c>
      <c r="AI44" s="191" t="str">
        <f>IF('Mercado 1'!E16=0,"",'Mercado 1'!E16)</f>
        <v>NBC</v>
      </c>
      <c r="AJ44" s="191" t="str">
        <f>IF('Mercado 1'!F16=0,"",'Mercado 1'!F16)</f>
        <v/>
      </c>
      <c r="AK44" s="191" t="str">
        <f>IF('Mercado 1'!G16=0,"",'Mercado 1'!G16)</f>
        <v/>
      </c>
      <c r="AL44" s="191" t="str">
        <f>IF('Mercado 1'!H16=0,"",'Mercado 1'!H16)</f>
        <v/>
      </c>
      <c r="AM44" s="191" t="str">
        <f>IF('Mercado 1'!I16=0,"",'Mercado 1'!I16)</f>
        <v/>
      </c>
      <c r="AN44" s="97">
        <f t="shared" si="7"/>
        <v>0</v>
      </c>
      <c r="AO44" s="97">
        <f t="shared" si="8"/>
        <v>0</v>
      </c>
      <c r="AQ44" s="188" t="b">
        <f t="shared" si="3"/>
        <v>1</v>
      </c>
      <c r="AR44" s="188" t="b">
        <f t="shared" si="4"/>
        <v>1</v>
      </c>
      <c r="AS44" s="188" t="b">
        <f t="shared" si="5"/>
        <v>1</v>
      </c>
      <c r="AT44" s="188" t="b">
        <f t="shared" si="6"/>
        <v>1</v>
      </c>
    </row>
    <row r="45" spans="1:46" ht="45.75" customHeight="1" x14ac:dyDescent="0.45">
      <c r="A45" s="1">
        <v>36</v>
      </c>
      <c r="B45" s="137" t="s">
        <v>196</v>
      </c>
      <c r="C45" s="114" t="s">
        <v>178</v>
      </c>
      <c r="D45" s="115" t="s">
        <v>134</v>
      </c>
      <c r="E45" s="126" t="s">
        <v>198</v>
      </c>
      <c r="F45" s="117">
        <v>1.4999999999999999E-2</v>
      </c>
      <c r="G45" s="118" t="str">
        <f>Mercado!F11</f>
        <v>Melhor Prática</v>
      </c>
      <c r="H45" s="121">
        <f>Mercado!G11</f>
        <v>1.4999999999999999E-2</v>
      </c>
      <c r="I45" s="153">
        <f>Mercado!H11</f>
        <v>3</v>
      </c>
      <c r="J45" s="153">
        <f>Mercado!I11</f>
        <v>3</v>
      </c>
      <c r="K45" s="153">
        <f>Mercado!J11</f>
        <v>3</v>
      </c>
      <c r="L45" s="153">
        <f>Mercado!K11</f>
        <v>3</v>
      </c>
      <c r="M45" s="118" t="str">
        <f>Mercado!L11</f>
        <v>Melhor Prática</v>
      </c>
      <c r="N45" s="121">
        <f>Mercado!M11</f>
        <v>1.4999999999999999E-2</v>
      </c>
      <c r="O45" s="118">
        <f>Mercado!N11</f>
        <v>1</v>
      </c>
      <c r="P45" s="118" t="str">
        <f>Mercado!O11</f>
        <v>-</v>
      </c>
      <c r="Q45" s="118" t="str">
        <f>Mercado!P11</f>
        <v>-</v>
      </c>
      <c r="R45" s="118" t="str">
        <f>Mercado!Q11</f>
        <v>-</v>
      </c>
      <c r="S45" s="118" t="str">
        <f>Mercado!R11</f>
        <v>-</v>
      </c>
      <c r="T45" s="118">
        <f>Mercado!S11</f>
        <v>1</v>
      </c>
      <c r="U45" s="118" t="str">
        <f>Mercado!T11</f>
        <v>No Planificado</v>
      </c>
      <c r="V45" s="156" t="str">
        <f>IF(Mercado!U11=0.5,"",Mercado!U11)</f>
        <v/>
      </c>
      <c r="W45" s="156" t="str">
        <f>IF(Mercado!V11=0.5,"",Mercado!V11)</f>
        <v/>
      </c>
      <c r="X45" s="156" t="str">
        <f>IF(Mercado!W11=0.5,"",Mercado!W11)</f>
        <v/>
      </c>
      <c r="Y45" s="156" t="str">
        <f>IF(Mercado!X11=0.5,"",Mercado!X11)</f>
        <v/>
      </c>
      <c r="Z45" s="156" t="str">
        <f>IF(Mercado!Y11=0.5,"",Mercado!Y11)</f>
        <v/>
      </c>
      <c r="AA45" s="123" t="str">
        <f>Mercado!Z11</f>
        <v>Não Planificado</v>
      </c>
      <c r="AB45" s="118" t="str">
        <f>Mercado!AA11</f>
        <v/>
      </c>
      <c r="AC45" s="121">
        <f>Mercado!AB11</f>
        <v>0</v>
      </c>
      <c r="AD45" s="121">
        <f>Mercado!AC11</f>
        <v>0</v>
      </c>
      <c r="AE45" s="153" t="str">
        <f>Mercado!AD11</f>
        <v/>
      </c>
      <c r="AF45" s="153" t="str">
        <f>Mercado!AE11</f>
        <v/>
      </c>
      <c r="AG45" s="153" t="str">
        <f>Mercado!AF11</f>
        <v/>
      </c>
      <c r="AH45" s="153" t="str">
        <f>Mercado!AG11</f>
        <v/>
      </c>
      <c r="AI45" s="191" t="str">
        <f>IF('Mercado 2'!E16=0,"",'Mercado 2'!E16)</f>
        <v>NBC</v>
      </c>
      <c r="AJ45" s="191" t="str">
        <f>IF('Mercado 2'!F16=0,"",'Mercado 2'!F16)</f>
        <v/>
      </c>
      <c r="AK45" s="191" t="str">
        <f>IF('Mercado 2'!G16=0,"",'Mercado 2'!G16)</f>
        <v/>
      </c>
      <c r="AL45" s="191" t="str">
        <f>IF('Mercado 2'!H16=0,"",'Mercado 2'!H16)</f>
        <v/>
      </c>
      <c r="AM45" s="191" t="str">
        <f>IF('Mercado 2'!I16=0,"",'Mercado 2'!I16)</f>
        <v/>
      </c>
      <c r="AN45" s="97">
        <f t="shared" si="7"/>
        <v>0</v>
      </c>
      <c r="AO45" s="97">
        <f t="shared" si="8"/>
        <v>0</v>
      </c>
      <c r="AQ45" s="188" t="b">
        <f t="shared" si="3"/>
        <v>1</v>
      </c>
      <c r="AR45" s="188" t="b">
        <f t="shared" si="4"/>
        <v>1</v>
      </c>
      <c r="AS45" s="188" t="b">
        <f t="shared" si="5"/>
        <v>1</v>
      </c>
      <c r="AT45" s="188" t="b">
        <f t="shared" si="6"/>
        <v>1</v>
      </c>
    </row>
    <row r="46" spans="1:46" ht="45.75" customHeight="1" x14ac:dyDescent="0.45">
      <c r="A46" s="1">
        <v>37</v>
      </c>
      <c r="B46" s="137" t="s">
        <v>196</v>
      </c>
      <c r="C46" s="114" t="s">
        <v>178</v>
      </c>
      <c r="D46" s="115" t="s">
        <v>136</v>
      </c>
      <c r="E46" s="126" t="s">
        <v>199</v>
      </c>
      <c r="F46" s="117">
        <v>1.4999999999999999E-2</v>
      </c>
      <c r="G46" s="118" t="str">
        <f>Mercado!F12</f>
        <v>Parcial</v>
      </c>
      <c r="H46" s="121">
        <f>Mercado!G12</f>
        <v>6.0000000000000001E-3</v>
      </c>
      <c r="I46" s="153">
        <f>Mercado!H12</f>
        <v>3</v>
      </c>
      <c r="J46" s="153">
        <f>Mercado!I12</f>
        <v>1</v>
      </c>
      <c r="K46" s="153">
        <f>Mercado!J12</f>
        <v>1</v>
      </c>
      <c r="L46" s="153" t="str">
        <f>Mercado!K12</f>
        <v/>
      </c>
      <c r="M46" s="118" t="str">
        <f>Mercado!L12</f>
        <v>Mais que Cumpre</v>
      </c>
      <c r="N46" s="121">
        <f>Mercado!M12</f>
        <v>1.2749999999999999E-2</v>
      </c>
      <c r="O46" s="118">
        <f>Mercado!N12</f>
        <v>0.4705882352941177</v>
      </c>
      <c r="P46" s="118" t="str">
        <f>Mercado!O12</f>
        <v>D</v>
      </c>
      <c r="Q46" s="118" t="str">
        <f>Mercado!P12</f>
        <v>D</v>
      </c>
      <c r="R46" s="118" t="str">
        <f>Mercado!Q12</f>
        <v>D</v>
      </c>
      <c r="S46" s="118" t="str">
        <f>Mercado!R12</f>
        <v>-</v>
      </c>
      <c r="T46" s="118">
        <f>Mercado!S12</f>
        <v>2</v>
      </c>
      <c r="U46" s="118" t="str">
        <f>Mercado!T12</f>
        <v>Alta</v>
      </c>
      <c r="V46" s="156" t="str">
        <f>IF(Mercado!U12=0.5,"",Mercado!U12)</f>
        <v/>
      </c>
      <c r="W46" s="156" t="str">
        <f>IF(Mercado!V12=0.5,"",Mercado!V12)</f>
        <v/>
      </c>
      <c r="X46" s="156">
        <f>IF(Mercado!W12=0.5,"",Mercado!W12)</f>
        <v>1</v>
      </c>
      <c r="Y46" s="156">
        <f>IF(Mercado!X12=0.5,"",Mercado!X12)</f>
        <v>1</v>
      </c>
      <c r="Z46" s="156">
        <f>IF(Mercado!Y12=0.5,"",Mercado!Y12)</f>
        <v>1</v>
      </c>
      <c r="AA46" s="123" t="str">
        <f>Mercado!Z12</f>
        <v>Atrasado</v>
      </c>
      <c r="AB46" s="118" t="str">
        <f>Mercado!AA12</f>
        <v>Mais que cumpre</v>
      </c>
      <c r="AC46" s="121">
        <f>Mercado!AB12</f>
        <v>1.2749999999999999E-2</v>
      </c>
      <c r="AD46" s="121">
        <f>Mercado!AC12</f>
        <v>1</v>
      </c>
      <c r="AE46" s="153">
        <f>Mercado!AD12</f>
        <v>3</v>
      </c>
      <c r="AF46" s="153">
        <f>Mercado!AE12</f>
        <v>3</v>
      </c>
      <c r="AG46" s="153">
        <f>Mercado!AF12</f>
        <v>3</v>
      </c>
      <c r="AH46" s="153">
        <f>Mercado!AG12</f>
        <v>2</v>
      </c>
      <c r="AI46" s="191" t="str">
        <f>IF('Mercado 3'!E16=0,"",'Mercado 3'!E16)</f>
        <v>NBC</v>
      </c>
      <c r="AJ46" s="191" t="str">
        <f>IF('Mercado 3'!F16=0,"",'Mercado 3'!F16)</f>
        <v/>
      </c>
      <c r="AK46" s="191" t="str">
        <f>IF('Mercado 3'!G16=0,"",'Mercado 3'!G16)</f>
        <v/>
      </c>
      <c r="AL46" s="191" t="str">
        <f>IF('Mercado 3'!H16=0,"",'Mercado 3'!H16)</f>
        <v/>
      </c>
      <c r="AM46" s="191" t="str">
        <f>IF('Mercado 3'!I16=0,"",'Mercado 3'!I16)</f>
        <v/>
      </c>
      <c r="AN46" s="97">
        <f t="shared" si="7"/>
        <v>6.7499999999999991E-3</v>
      </c>
      <c r="AO46" s="97">
        <f t="shared" si="8"/>
        <v>6.7499999999999991E-3</v>
      </c>
      <c r="AQ46" s="188" t="b">
        <f t="shared" si="3"/>
        <v>1</v>
      </c>
      <c r="AR46" s="188" t="b">
        <f t="shared" si="4"/>
        <v>1</v>
      </c>
      <c r="AS46" s="188" t="b">
        <f t="shared" si="5"/>
        <v>1</v>
      </c>
      <c r="AT46" s="188" t="b">
        <f t="shared" si="6"/>
        <v>1</v>
      </c>
    </row>
    <row r="47" spans="1:46" ht="45.75" customHeight="1" x14ac:dyDescent="0.45">
      <c r="A47" s="1">
        <v>38</v>
      </c>
      <c r="B47" s="137" t="s">
        <v>196</v>
      </c>
      <c r="C47" s="114" t="s">
        <v>200</v>
      </c>
      <c r="D47" s="115" t="s">
        <v>138</v>
      </c>
      <c r="E47" s="126" t="s">
        <v>201</v>
      </c>
      <c r="F47" s="117">
        <v>0.02</v>
      </c>
      <c r="G47" s="118" t="str">
        <f>Mercado!F13</f>
        <v>Não cumpre</v>
      </c>
      <c r="H47" s="121">
        <f>Mercado!G13</f>
        <v>0</v>
      </c>
      <c r="I47" s="153">
        <f>Mercado!H13</f>
        <v>2</v>
      </c>
      <c r="J47" s="153">
        <f>Mercado!I13</f>
        <v>2</v>
      </c>
      <c r="K47" s="153" t="str">
        <f>Mercado!J13</f>
        <v/>
      </c>
      <c r="L47" s="153" t="str">
        <f>Mercado!K13</f>
        <v/>
      </c>
      <c r="M47" s="118" t="str">
        <f>Mercado!L13</f>
        <v>Mais que Cumpre</v>
      </c>
      <c r="N47" s="121">
        <f>Mercado!M13</f>
        <v>1.7000000000000001E-2</v>
      </c>
      <c r="O47" s="118">
        <f>Mercado!N13</f>
        <v>0</v>
      </c>
      <c r="P47" s="118" t="str">
        <f>Mercado!O13</f>
        <v>-</v>
      </c>
      <c r="Q47" s="118" t="str">
        <f>Mercado!P13</f>
        <v>D</v>
      </c>
      <c r="R47" s="118" t="str">
        <f>Mercado!Q13</f>
        <v>D</v>
      </c>
      <c r="S47" s="118" t="str">
        <f>Mercado!R13</f>
        <v>-</v>
      </c>
      <c r="T47" s="118">
        <f>Mercado!S13</f>
        <v>2</v>
      </c>
      <c r="U47" s="118" t="str">
        <f>Mercado!T13</f>
        <v>Alta</v>
      </c>
      <c r="V47" s="156" t="str">
        <f>IF(Mercado!U13=0.5,"",Mercado!U13)</f>
        <v/>
      </c>
      <c r="W47" s="156" t="str">
        <f>IF(Mercado!V13=0.5,"",Mercado!V13)</f>
        <v/>
      </c>
      <c r="X47" s="156">
        <f>IF(Mercado!W13=0.5,"",Mercado!W13)</f>
        <v>1</v>
      </c>
      <c r="Y47" s="156">
        <f>IF(Mercado!X13=0.5,"",Mercado!X13)</f>
        <v>1</v>
      </c>
      <c r="Z47" s="156">
        <f>IF(Mercado!Y13=0.5,"",Mercado!Y13)</f>
        <v>1</v>
      </c>
      <c r="AA47" s="123" t="str">
        <f>Mercado!Z13</f>
        <v>À Tempo</v>
      </c>
      <c r="AB47" s="118" t="str">
        <f>Mercado!AA13</f>
        <v>Mais que cumpre</v>
      </c>
      <c r="AC47" s="121">
        <f>Mercado!AB13</f>
        <v>1.7000000000000001E-2</v>
      </c>
      <c r="AD47" s="121">
        <f>Mercado!AC13</f>
        <v>1</v>
      </c>
      <c r="AE47" s="153">
        <f>Mercado!AD13</f>
        <v>3</v>
      </c>
      <c r="AF47" s="153">
        <f>Mercado!AE13</f>
        <v>3</v>
      </c>
      <c r="AG47" s="153">
        <f>Mercado!AF13</f>
        <v>3</v>
      </c>
      <c r="AH47" s="153" t="str">
        <f>Mercado!AG13</f>
        <v/>
      </c>
      <c r="AI47" s="191" t="str">
        <f>IF('Mercado 4'!E16=0,"",'Mercado 4'!E16)</f>
        <v>NBC</v>
      </c>
      <c r="AJ47" s="191" t="str">
        <f>IF('Mercado 4'!F16=0,"",'Mercado 4'!F16)</f>
        <v/>
      </c>
      <c r="AK47" s="191" t="str">
        <f>IF('Mercado 4'!G16=0,"",'Mercado 4'!G16)</f>
        <v/>
      </c>
      <c r="AL47" s="191" t="str">
        <f>IF('Mercado 4'!H16=0,"",'Mercado 4'!H16)</f>
        <v/>
      </c>
      <c r="AM47" s="191" t="str">
        <f>IF('Mercado 4'!I16=0,"",'Mercado 4'!I16)</f>
        <v/>
      </c>
      <c r="AN47" s="97">
        <f t="shared" si="7"/>
        <v>1.7000000000000001E-2</v>
      </c>
      <c r="AO47" s="97">
        <f t="shared" si="8"/>
        <v>1.7000000000000001E-2</v>
      </c>
      <c r="AQ47" s="188" t="b">
        <f t="shared" si="3"/>
        <v>1</v>
      </c>
      <c r="AR47" s="188" t="b">
        <f t="shared" si="4"/>
        <v>1</v>
      </c>
      <c r="AS47" s="188" t="b">
        <f t="shared" si="5"/>
        <v>1</v>
      </c>
      <c r="AT47" s="188" t="b">
        <f t="shared" si="6"/>
        <v>1</v>
      </c>
    </row>
    <row r="48" spans="1:46" ht="45.75" customHeight="1" x14ac:dyDescent="0.45">
      <c r="A48" s="1">
        <v>39</v>
      </c>
      <c r="B48" s="137" t="s">
        <v>196</v>
      </c>
      <c r="C48" s="114" t="s">
        <v>200</v>
      </c>
      <c r="D48" s="115" t="s">
        <v>141</v>
      </c>
      <c r="E48" s="126" t="s">
        <v>202</v>
      </c>
      <c r="F48" s="117">
        <v>1.4999999999999999E-2</v>
      </c>
      <c r="G48" s="118" t="str">
        <f>Mercado!F14</f>
        <v>Não cumpre</v>
      </c>
      <c r="H48" s="121">
        <f>Mercado!G14</f>
        <v>0</v>
      </c>
      <c r="I48" s="153">
        <f>Mercado!H14</f>
        <v>2</v>
      </c>
      <c r="J48" s="153">
        <f>Mercado!I14</f>
        <v>2</v>
      </c>
      <c r="K48" s="153" t="str">
        <f>Mercado!J14</f>
        <v/>
      </c>
      <c r="L48" s="153" t="str">
        <f>Mercado!K14</f>
        <v/>
      </c>
      <c r="M48" s="118" t="str">
        <f>Mercado!L14</f>
        <v>Mais que Cumpre</v>
      </c>
      <c r="N48" s="121">
        <f>Mercado!M14</f>
        <v>1.2749999999999999E-2</v>
      </c>
      <c r="O48" s="118">
        <f>Mercado!N14</f>
        <v>0</v>
      </c>
      <c r="P48" s="118" t="str">
        <f>Mercado!O14</f>
        <v>-</v>
      </c>
      <c r="Q48" s="118" t="str">
        <f>Mercado!P14</f>
        <v>D</v>
      </c>
      <c r="R48" s="118" t="str">
        <f>Mercado!Q14</f>
        <v>D</v>
      </c>
      <c r="S48" s="118" t="str">
        <f>Mercado!R14</f>
        <v>-</v>
      </c>
      <c r="T48" s="118">
        <f>Mercado!S14</f>
        <v>2</v>
      </c>
      <c r="U48" s="118" t="str">
        <f>Mercado!T14</f>
        <v>Alta</v>
      </c>
      <c r="V48" s="156" t="str">
        <f>IF(Mercado!U14=0.5,"",Mercado!U14)</f>
        <v/>
      </c>
      <c r="W48" s="156" t="str">
        <f>IF(Mercado!V14=0.5,"",Mercado!V14)</f>
        <v/>
      </c>
      <c r="X48" s="156">
        <f>IF(Mercado!W14=0.5,"",Mercado!W14)</f>
        <v>1</v>
      </c>
      <c r="Y48" s="156">
        <f>IF(Mercado!X14=0.5,"",Mercado!X14)</f>
        <v>1</v>
      </c>
      <c r="Z48" s="156">
        <f>IF(Mercado!Y14=0.5,"",Mercado!Y14)</f>
        <v>1</v>
      </c>
      <c r="AA48" s="123" t="str">
        <f>Mercado!Z14</f>
        <v>À Tempo</v>
      </c>
      <c r="AB48" s="118" t="str">
        <f>Mercado!AA14</f>
        <v>Mais que cumpre</v>
      </c>
      <c r="AC48" s="121">
        <f>Mercado!AB14</f>
        <v>1.2749999999999999E-2</v>
      </c>
      <c r="AD48" s="121">
        <f>Mercado!AC14</f>
        <v>1</v>
      </c>
      <c r="AE48" s="153">
        <f>Mercado!AD14</f>
        <v>3</v>
      </c>
      <c r="AF48" s="153">
        <f>Mercado!AE14</f>
        <v>3</v>
      </c>
      <c r="AG48" s="153">
        <f>Mercado!AF14</f>
        <v>3</v>
      </c>
      <c r="AH48" s="153" t="str">
        <f>Mercado!AG14</f>
        <v/>
      </c>
      <c r="AI48" s="191" t="str">
        <f>IF('Mercado 5'!E16=0,"",'Mercado 5'!E16)</f>
        <v>NBC</v>
      </c>
      <c r="AJ48" s="191" t="str">
        <f>IF('Mercado 5'!F16=0,"",'Mercado 5'!F16)</f>
        <v/>
      </c>
      <c r="AK48" s="191" t="str">
        <f>IF('Mercado 5'!G16=0,"",'Mercado 5'!G16)</f>
        <v/>
      </c>
      <c r="AL48" s="191" t="str">
        <f>IF('Mercado 5'!H16=0,"",'Mercado 5'!H16)</f>
        <v/>
      </c>
      <c r="AM48" s="191" t="str">
        <f>IF('Mercado 5'!I16=0,"",'Mercado 5'!I16)</f>
        <v/>
      </c>
      <c r="AN48" s="97">
        <f t="shared" si="7"/>
        <v>1.2749999999999999E-2</v>
      </c>
      <c r="AO48" s="97">
        <f t="shared" si="8"/>
        <v>1.2749999999999999E-2</v>
      </c>
      <c r="AQ48" s="188" t="b">
        <f t="shared" si="3"/>
        <v>1</v>
      </c>
      <c r="AR48" s="188" t="b">
        <f t="shared" si="4"/>
        <v>1</v>
      </c>
      <c r="AS48" s="188" t="b">
        <f t="shared" si="5"/>
        <v>1</v>
      </c>
      <c r="AT48" s="188" t="b">
        <f t="shared" si="6"/>
        <v>1</v>
      </c>
    </row>
    <row r="49" spans="1:46" ht="45.75" customHeight="1" x14ac:dyDescent="0.45">
      <c r="A49" s="1">
        <v>40</v>
      </c>
      <c r="B49" s="137" t="s">
        <v>196</v>
      </c>
      <c r="C49" s="114" t="s">
        <v>200</v>
      </c>
      <c r="D49" s="115" t="s">
        <v>143</v>
      </c>
      <c r="E49" s="126" t="s">
        <v>203</v>
      </c>
      <c r="F49" s="117">
        <v>0.02</v>
      </c>
      <c r="G49" s="118" t="str">
        <f>Mercado!F15</f>
        <v>Parcial</v>
      </c>
      <c r="H49" s="121">
        <f>Mercado!G15</f>
        <v>8.0000000000000002E-3</v>
      </c>
      <c r="I49" s="153">
        <f>Mercado!H15</f>
        <v>3</v>
      </c>
      <c r="J49" s="153">
        <f>Mercado!I15</f>
        <v>1</v>
      </c>
      <c r="K49" s="153">
        <f>Mercado!J15</f>
        <v>3</v>
      </c>
      <c r="L49" s="153" t="str">
        <f>Mercado!K15</f>
        <v/>
      </c>
      <c r="M49" s="118" t="str">
        <f>Mercado!L15</f>
        <v>Mais que Cumpre</v>
      </c>
      <c r="N49" s="121">
        <f>Mercado!M15</f>
        <v>1.7000000000000001E-2</v>
      </c>
      <c r="O49" s="118">
        <f>Mercado!N15</f>
        <v>0.47058823529411764</v>
      </c>
      <c r="P49" s="118" t="str">
        <f>Mercado!O15</f>
        <v>-</v>
      </c>
      <c r="Q49" s="118" t="str">
        <f>Mercado!P15</f>
        <v>D</v>
      </c>
      <c r="R49" s="118" t="str">
        <f>Mercado!Q15</f>
        <v>D</v>
      </c>
      <c r="S49" s="118" t="str">
        <f>Mercado!R15</f>
        <v>-</v>
      </c>
      <c r="T49" s="118">
        <f>Mercado!S15</f>
        <v>3</v>
      </c>
      <c r="U49" s="118" t="str">
        <f>Mercado!T15</f>
        <v>Baja</v>
      </c>
      <c r="V49" s="156" t="str">
        <f>IF(Mercado!U15=0.5,"",Mercado!U15)</f>
        <v/>
      </c>
      <c r="W49" s="156" t="str">
        <f>IF(Mercado!V15=0.5,"",Mercado!V15)</f>
        <v/>
      </c>
      <c r="X49" s="156">
        <f>IF(Mercado!W15=0.5,"",Mercado!W15)</f>
        <v>1</v>
      </c>
      <c r="Y49" s="156">
        <f>IF(Mercado!X15=0.5,"",Mercado!X15)</f>
        <v>1</v>
      </c>
      <c r="Z49" s="156">
        <f>IF(Mercado!Y15=0.5,"",Mercado!Y15)</f>
        <v>1</v>
      </c>
      <c r="AA49" s="123" t="str">
        <f>Mercado!Z15</f>
        <v>À Tempo</v>
      </c>
      <c r="AB49" s="118" t="str">
        <f>Mercado!AA15</f>
        <v>Mais que cumpre</v>
      </c>
      <c r="AC49" s="121">
        <f>Mercado!AB15</f>
        <v>1.7000000000000001E-2</v>
      </c>
      <c r="AD49" s="121">
        <f>Mercado!AC15</f>
        <v>1</v>
      </c>
      <c r="AE49" s="153">
        <f>Mercado!AD15</f>
        <v>3</v>
      </c>
      <c r="AF49" s="153">
        <f>Mercado!AE15</f>
        <v>3</v>
      </c>
      <c r="AG49" s="153">
        <f>Mercado!AF15</f>
        <v>3</v>
      </c>
      <c r="AH49" s="153" t="str">
        <f>Mercado!AG15</f>
        <v/>
      </c>
      <c r="AI49" s="191" t="str">
        <f>IF('Mercado 6'!E16=0,"",'Mercado 6'!E16)</f>
        <v>NBC</v>
      </c>
      <c r="AJ49" s="191" t="str">
        <f>IF('Mercado 6'!F16=0,"",'Mercado 6'!F16)</f>
        <v/>
      </c>
      <c r="AK49" s="191" t="str">
        <f>IF('Mercado 6'!G16=0,"",'Mercado 6'!G16)</f>
        <v/>
      </c>
      <c r="AL49" s="191" t="str">
        <f>IF('Mercado 6'!H16=0,"",'Mercado 6'!H16)</f>
        <v/>
      </c>
      <c r="AM49" s="191" t="str">
        <f>IF('Mercado 6'!I16=0,"",'Mercado 6'!I16)</f>
        <v/>
      </c>
      <c r="AN49" s="97">
        <f t="shared" si="7"/>
        <v>9.0000000000000011E-3</v>
      </c>
      <c r="AO49" s="97">
        <f t="shared" si="8"/>
        <v>9.0000000000000011E-3</v>
      </c>
      <c r="AQ49" s="188" t="b">
        <f t="shared" si="3"/>
        <v>1</v>
      </c>
      <c r="AR49" s="188" t="b">
        <f t="shared" si="4"/>
        <v>1</v>
      </c>
      <c r="AS49" s="188" t="b">
        <f t="shared" si="5"/>
        <v>1</v>
      </c>
      <c r="AT49" s="188" t="b">
        <f t="shared" si="6"/>
        <v>1</v>
      </c>
    </row>
    <row r="50" spans="1:46" ht="45.75" customHeight="1" x14ac:dyDescent="0.45">
      <c r="A50" s="1">
        <v>41</v>
      </c>
      <c r="B50" s="137" t="s">
        <v>196</v>
      </c>
      <c r="C50" s="114" t="s">
        <v>204</v>
      </c>
      <c r="D50" s="115" t="s">
        <v>146</v>
      </c>
      <c r="E50" s="126" t="s">
        <v>205</v>
      </c>
      <c r="F50" s="117">
        <v>0.02</v>
      </c>
      <c r="G50" s="118" t="str">
        <f>Mercado!F16</f>
        <v>Parcial</v>
      </c>
      <c r="H50" s="121">
        <f>Mercado!G16</f>
        <v>8.0000000000000002E-3</v>
      </c>
      <c r="I50" s="153">
        <f>Mercado!H16</f>
        <v>3</v>
      </c>
      <c r="J50" s="153">
        <f>Mercado!I16</f>
        <v>2</v>
      </c>
      <c r="K50" s="153">
        <f>Mercado!J16</f>
        <v>3</v>
      </c>
      <c r="L50" s="153">
        <f>Mercado!K16</f>
        <v>3</v>
      </c>
      <c r="M50" s="118" t="str">
        <f>Mercado!L16</f>
        <v>Melhor Prática</v>
      </c>
      <c r="N50" s="121">
        <f>Mercado!M16</f>
        <v>0.02</v>
      </c>
      <c r="O50" s="118">
        <f>Mercado!N16</f>
        <v>0.4</v>
      </c>
      <c r="P50" s="118" t="str">
        <f>Mercado!O16</f>
        <v>D</v>
      </c>
      <c r="Q50" s="118" t="str">
        <f>Mercado!P16</f>
        <v>D</v>
      </c>
      <c r="R50" s="118" t="str">
        <f>Mercado!Q16</f>
        <v>D</v>
      </c>
      <c r="S50" s="118" t="str">
        <f>Mercado!R16</f>
        <v>-</v>
      </c>
      <c r="T50" s="118">
        <f>Mercado!S16</f>
        <v>3</v>
      </c>
      <c r="U50" s="118" t="str">
        <f>Mercado!T16</f>
        <v>Baja</v>
      </c>
      <c r="V50" s="156" t="str">
        <f>IF(Mercado!U16=0.5,"",Mercado!U16)</f>
        <v/>
      </c>
      <c r="W50" s="156" t="str">
        <f>IF(Mercado!V16=0.5,"",Mercado!V16)</f>
        <v/>
      </c>
      <c r="X50" s="156">
        <f>IF(Mercado!W16=0.5,"",Mercado!W16)</f>
        <v>1</v>
      </c>
      <c r="Y50" s="156">
        <f>IF(Mercado!X16=0.5,"",Mercado!X16)</f>
        <v>1</v>
      </c>
      <c r="Z50" s="156">
        <f>IF(Mercado!Y16=0.5,"",Mercado!Y16)</f>
        <v>1</v>
      </c>
      <c r="AA50" s="123" t="str">
        <f>Mercado!Z16</f>
        <v>À Tempo</v>
      </c>
      <c r="AB50" s="118" t="str">
        <f>Mercado!AA16</f>
        <v>Melhor Prática</v>
      </c>
      <c r="AC50" s="121">
        <f>Mercado!AB16</f>
        <v>0.02</v>
      </c>
      <c r="AD50" s="121">
        <f>Mercado!AC16</f>
        <v>1</v>
      </c>
      <c r="AE50" s="153">
        <f>Mercado!AD16</f>
        <v>3</v>
      </c>
      <c r="AF50" s="153">
        <f>Mercado!AE16</f>
        <v>3</v>
      </c>
      <c r="AG50" s="153">
        <f>Mercado!AF16</f>
        <v>3</v>
      </c>
      <c r="AH50" s="153">
        <f>Mercado!AG16</f>
        <v>3</v>
      </c>
      <c r="AI50" s="191" t="str">
        <f>IF('Mercado 7'!E16=0,"",'Mercado 7'!E16)</f>
        <v>BC</v>
      </c>
      <c r="AJ50" s="191" t="str">
        <f>IF('Mercado 7'!F16=0,"",'Mercado 7'!F16)</f>
        <v>x</v>
      </c>
      <c r="AK50" s="191" t="str">
        <f>IF('Mercado 7'!G16=0,"",'Mercado 7'!G16)</f>
        <v>x</v>
      </c>
      <c r="AL50" s="191" t="str">
        <f>IF('Mercado 7'!H16=0,"",'Mercado 7'!H16)</f>
        <v/>
      </c>
      <c r="AM50" s="191" t="str">
        <f>IF('Mercado 7'!I16=0,"",'Mercado 7'!I16)</f>
        <v/>
      </c>
      <c r="AN50" s="97">
        <f t="shared" si="7"/>
        <v>1.2E-2</v>
      </c>
      <c r="AO50" s="97">
        <f t="shared" si="8"/>
        <v>1.2E-2</v>
      </c>
      <c r="AQ50" s="188" t="b">
        <f t="shared" si="3"/>
        <v>1</v>
      </c>
      <c r="AR50" s="188" t="b">
        <f t="shared" si="4"/>
        <v>1</v>
      </c>
      <c r="AS50" s="188" t="b">
        <f t="shared" si="5"/>
        <v>1</v>
      </c>
      <c r="AT50" s="188" t="b">
        <f t="shared" si="6"/>
        <v>1</v>
      </c>
    </row>
    <row r="51" spans="1:46" ht="45.75" customHeight="1" x14ac:dyDescent="0.45">
      <c r="A51" s="1">
        <v>42</v>
      </c>
      <c r="B51" s="137" t="s">
        <v>196</v>
      </c>
      <c r="C51" s="114" t="s">
        <v>204</v>
      </c>
      <c r="D51" s="115" t="s">
        <v>148</v>
      </c>
      <c r="E51" s="126" t="s">
        <v>206</v>
      </c>
      <c r="F51" s="117">
        <v>2.5000000000000001E-2</v>
      </c>
      <c r="G51" s="118" t="str">
        <f>Mercado!F17</f>
        <v>Melhor Prática</v>
      </c>
      <c r="H51" s="121">
        <f>Mercado!G17</f>
        <v>2.5000000000000001E-2</v>
      </c>
      <c r="I51" s="153">
        <f>Mercado!H17</f>
        <v>3</v>
      </c>
      <c r="J51" s="153">
        <f>Mercado!I17</f>
        <v>3</v>
      </c>
      <c r="K51" s="153">
        <f>Mercado!J17</f>
        <v>3</v>
      </c>
      <c r="L51" s="153">
        <f>Mercado!K17</f>
        <v>3</v>
      </c>
      <c r="M51" s="118" t="str">
        <f>Mercado!L17</f>
        <v>Melhor Prática</v>
      </c>
      <c r="N51" s="121">
        <f>Mercado!M17</f>
        <v>2.5000000000000001E-2</v>
      </c>
      <c r="O51" s="118">
        <f>Mercado!N17</f>
        <v>1</v>
      </c>
      <c r="P51" s="118" t="str">
        <f>Mercado!O17</f>
        <v>D</v>
      </c>
      <c r="Q51" s="118" t="str">
        <f>Mercado!P17</f>
        <v>D</v>
      </c>
      <c r="R51" s="118" t="str">
        <f>Mercado!Q17</f>
        <v>D</v>
      </c>
      <c r="S51" s="118" t="str">
        <f>Mercado!R17</f>
        <v>-</v>
      </c>
      <c r="T51" s="118">
        <f>Mercado!S17</f>
        <v>1</v>
      </c>
      <c r="U51" s="118" t="str">
        <f>Mercado!T17</f>
        <v>No Planificado</v>
      </c>
      <c r="V51" s="156" t="str">
        <f>IF(Mercado!U17=0.5,"",Mercado!U17)</f>
        <v/>
      </c>
      <c r="W51" s="156" t="str">
        <f>IF(Mercado!V17=0.5,"",Mercado!V17)</f>
        <v/>
      </c>
      <c r="X51" s="156" t="str">
        <f>IF(Mercado!W17=0.5,"",Mercado!W17)</f>
        <v/>
      </c>
      <c r="Y51" s="156" t="str">
        <f>IF(Mercado!X17=0.5,"",Mercado!X17)</f>
        <v/>
      </c>
      <c r="Z51" s="156" t="str">
        <f>IF(Mercado!Y17=0.5,"",Mercado!Y17)</f>
        <v/>
      </c>
      <c r="AA51" s="123" t="str">
        <f>Mercado!Z17</f>
        <v>Não Planificado</v>
      </c>
      <c r="AB51" s="118" t="str">
        <f>Mercado!AA17</f>
        <v>Melhor Prática</v>
      </c>
      <c r="AC51" s="121">
        <f>Mercado!AB17</f>
        <v>2.5000000000000001E-2</v>
      </c>
      <c r="AD51" s="121">
        <f>Mercado!AC17</f>
        <v>1</v>
      </c>
      <c r="AE51" s="153">
        <f>Mercado!AD17</f>
        <v>3</v>
      </c>
      <c r="AF51" s="153">
        <f>Mercado!AE17</f>
        <v>3</v>
      </c>
      <c r="AG51" s="153">
        <f>Mercado!AF17</f>
        <v>3</v>
      </c>
      <c r="AH51" s="153">
        <f>Mercado!AG17</f>
        <v>3</v>
      </c>
      <c r="AI51" s="191" t="str">
        <f>IF('Mercado 8'!E16=0,"",'Mercado 8'!E16)</f>
        <v>BC</v>
      </c>
      <c r="AJ51" s="191" t="str">
        <f>IF('Mercado 8'!F16=0,"",'Mercado 8'!F16)</f>
        <v>x</v>
      </c>
      <c r="AK51" s="191" t="str">
        <f>IF('Mercado 8'!G16=0,"",'Mercado 8'!G16)</f>
        <v>x</v>
      </c>
      <c r="AL51" s="191" t="str">
        <f>IF('Mercado 8'!H16=0,"",'Mercado 8'!H16)</f>
        <v>x</v>
      </c>
      <c r="AM51" s="191" t="str">
        <f>IF('Mercado 8'!I16=0,"",'Mercado 8'!I16)</f>
        <v>x</v>
      </c>
      <c r="AN51" s="97">
        <f t="shared" si="7"/>
        <v>0</v>
      </c>
      <c r="AO51" s="97">
        <f t="shared" si="8"/>
        <v>0</v>
      </c>
      <c r="AQ51" s="188" t="b">
        <f t="shared" si="3"/>
        <v>1</v>
      </c>
      <c r="AR51" s="188" t="b">
        <f t="shared" si="4"/>
        <v>1</v>
      </c>
      <c r="AS51" s="188" t="b">
        <f t="shared" si="5"/>
        <v>1</v>
      </c>
      <c r="AT51" s="188" t="b">
        <f t="shared" si="6"/>
        <v>1</v>
      </c>
    </row>
    <row r="52" spans="1:46" ht="45.75" customHeight="1" x14ac:dyDescent="0.45">
      <c r="A52" s="1">
        <v>43</v>
      </c>
      <c r="B52" s="137" t="s">
        <v>196</v>
      </c>
      <c r="C52" s="114" t="s">
        <v>204</v>
      </c>
      <c r="D52" s="115" t="s">
        <v>150</v>
      </c>
      <c r="E52" s="126" t="s">
        <v>207</v>
      </c>
      <c r="F52" s="117">
        <v>0.02</v>
      </c>
      <c r="G52" s="118" t="str">
        <f>Mercado!F18</f>
        <v>Não cumpre</v>
      </c>
      <c r="H52" s="121">
        <f>Mercado!G18</f>
        <v>0</v>
      </c>
      <c r="I52" s="153">
        <f>Mercado!H18</f>
        <v>2</v>
      </c>
      <c r="J52" s="153" t="str">
        <f>Mercado!I18</f>
        <v/>
      </c>
      <c r="K52" s="153" t="str">
        <f>Mercado!J18</f>
        <v/>
      </c>
      <c r="L52" s="153" t="str">
        <f>Mercado!K18</f>
        <v/>
      </c>
      <c r="M52" s="118" t="str">
        <f>Mercado!L18</f>
        <v>Mais que Cumpre</v>
      </c>
      <c r="N52" s="121">
        <f>Mercado!M18</f>
        <v>1.7000000000000001E-2</v>
      </c>
      <c r="O52" s="118">
        <f>Mercado!N18</f>
        <v>0</v>
      </c>
      <c r="P52" s="118" t="str">
        <f>Mercado!O18</f>
        <v>-</v>
      </c>
      <c r="Q52" s="118" t="str">
        <f>Mercado!P18</f>
        <v>D</v>
      </c>
      <c r="R52" s="118" t="str">
        <f>Mercado!Q18</f>
        <v>-</v>
      </c>
      <c r="S52" s="118" t="str">
        <f>Mercado!R18</f>
        <v>-</v>
      </c>
      <c r="T52" s="118" t="str">
        <f>Mercado!S18</f>
        <v/>
      </c>
      <c r="U52" s="118" t="str">
        <f>Mercado!T18</f>
        <v/>
      </c>
      <c r="V52" s="156" t="str">
        <f>IF(Mercado!U18=0.5,"",Mercado!U18)</f>
        <v/>
      </c>
      <c r="W52" s="156" t="str">
        <f>IF(Mercado!V18=0.5,"",Mercado!V18)</f>
        <v/>
      </c>
      <c r="X52" s="156" t="str">
        <f>IF(Mercado!W18=0.5,"",Mercado!W18)</f>
        <v/>
      </c>
      <c r="Y52" s="156" t="str">
        <f>IF(Mercado!X18=0.5,"",Mercado!X18)</f>
        <v/>
      </c>
      <c r="Z52" s="156" t="str">
        <f>IF(Mercado!Y18=0.5,"",Mercado!Y18)</f>
        <v/>
      </c>
      <c r="AA52" s="123" t="str">
        <f>Mercado!Z18</f>
        <v>Não Planificado</v>
      </c>
      <c r="AB52" s="118" t="str">
        <f>Mercado!AA18</f>
        <v>Melhor Prática</v>
      </c>
      <c r="AC52" s="121">
        <f>Mercado!AB18</f>
        <v>0.02</v>
      </c>
      <c r="AD52" s="121">
        <f>Mercado!AC18</f>
        <v>1.1764705882352942</v>
      </c>
      <c r="AE52" s="153">
        <f>Mercado!AD18</f>
        <v>3</v>
      </c>
      <c r="AF52" s="153">
        <f>Mercado!AE18</f>
        <v>3</v>
      </c>
      <c r="AG52" s="153">
        <f>Mercado!AF18</f>
        <v>3</v>
      </c>
      <c r="AH52" s="153">
        <f>Mercado!AG18</f>
        <v>3</v>
      </c>
      <c r="AI52" s="191" t="str">
        <f>IF('Mercado 9'!E16=0,"",'Mercado 9'!E16)</f>
        <v>NBC</v>
      </c>
      <c r="AJ52" s="191" t="str">
        <f>IF('Mercado 9'!F16=0,"",'Mercado 9'!F16)</f>
        <v/>
      </c>
      <c r="AK52" s="191" t="str">
        <f>IF('Mercado 9'!G16=0,"",'Mercado 9'!G16)</f>
        <v/>
      </c>
      <c r="AL52" s="191" t="str">
        <f>IF('Mercado 9'!H16=0,"",'Mercado 9'!H16)</f>
        <v/>
      </c>
      <c r="AM52" s="191" t="str">
        <f>IF('Mercado 9'!I16=0,"",'Mercado 9'!I16)</f>
        <v/>
      </c>
      <c r="AN52" s="97">
        <f t="shared" si="7"/>
        <v>0.02</v>
      </c>
      <c r="AO52" s="97">
        <f t="shared" si="8"/>
        <v>1.7000000000000001E-2</v>
      </c>
      <c r="AQ52" s="188" t="b">
        <f t="shared" si="3"/>
        <v>1</v>
      </c>
      <c r="AR52" s="188" t="b">
        <f t="shared" si="4"/>
        <v>1</v>
      </c>
      <c r="AS52" s="188" t="b">
        <f t="shared" si="5"/>
        <v>1</v>
      </c>
      <c r="AT52" s="188" t="b">
        <f t="shared" si="6"/>
        <v>1</v>
      </c>
    </row>
    <row r="53" spans="1:46" ht="45.75" customHeight="1" x14ac:dyDescent="0.45">
      <c r="A53" s="1">
        <v>44</v>
      </c>
      <c r="B53" s="137" t="s">
        <v>196</v>
      </c>
      <c r="C53" s="114" t="s">
        <v>208</v>
      </c>
      <c r="D53" s="115" t="s">
        <v>153</v>
      </c>
      <c r="E53" s="126" t="s">
        <v>209</v>
      </c>
      <c r="F53" s="117">
        <v>0.02</v>
      </c>
      <c r="G53" s="118" t="str">
        <f>Mercado!F19</f>
        <v/>
      </c>
      <c r="H53" s="121">
        <f>Mercado!G19</f>
        <v>0</v>
      </c>
      <c r="I53" s="153" t="str">
        <f>Mercado!H19</f>
        <v/>
      </c>
      <c r="J53" s="153" t="str">
        <f>Mercado!I19</f>
        <v/>
      </c>
      <c r="K53" s="153" t="str">
        <f>Mercado!J19</f>
        <v/>
      </c>
      <c r="L53" s="153" t="str">
        <f>Mercado!K19</f>
        <v/>
      </c>
      <c r="M53" s="118" t="str">
        <f>Mercado!L19</f>
        <v>Cumpre</v>
      </c>
      <c r="N53" s="121">
        <f>Mercado!M19</f>
        <v>1.3999999999999999E-2</v>
      </c>
      <c r="O53" s="118">
        <f>Mercado!N19</f>
        <v>0</v>
      </c>
      <c r="P53" s="118" t="str">
        <f>Mercado!O19</f>
        <v>-</v>
      </c>
      <c r="Q53" s="118" t="str">
        <f>Mercado!P19</f>
        <v>D</v>
      </c>
      <c r="R53" s="118" t="str">
        <f>Mercado!Q19</f>
        <v>-</v>
      </c>
      <c r="S53" s="118" t="str">
        <f>Mercado!R19</f>
        <v>-</v>
      </c>
      <c r="T53" s="118" t="str">
        <f>Mercado!S19</f>
        <v/>
      </c>
      <c r="U53" s="118" t="str">
        <f>Mercado!T19</f>
        <v/>
      </c>
      <c r="V53" s="156" t="str">
        <f>IF(Mercado!U19=0.5,"",Mercado!U19)</f>
        <v/>
      </c>
      <c r="W53" s="156" t="str">
        <f>IF(Mercado!V19=0.5,"",Mercado!V19)</f>
        <v/>
      </c>
      <c r="X53" s="156" t="str">
        <f>IF(Mercado!W19=0.5,"",Mercado!W19)</f>
        <v/>
      </c>
      <c r="Y53" s="156" t="str">
        <f>IF(Mercado!X19=0.5,"",Mercado!X19)</f>
        <v/>
      </c>
      <c r="Z53" s="156" t="str">
        <f>IF(Mercado!Y19=0.5,"",Mercado!Y19)</f>
        <v/>
      </c>
      <c r="AA53" s="123" t="str">
        <f>Mercado!Z19</f>
        <v>Não Planificado</v>
      </c>
      <c r="AB53" s="118" t="str">
        <f>Mercado!AA19</f>
        <v>Mais que cumpre</v>
      </c>
      <c r="AC53" s="121">
        <f>Mercado!AB19</f>
        <v>1.7000000000000001E-2</v>
      </c>
      <c r="AD53" s="121">
        <f>Mercado!AC19</f>
        <v>1.2142857142857144</v>
      </c>
      <c r="AE53" s="153">
        <f>Mercado!AD19</f>
        <v>3</v>
      </c>
      <c r="AF53" s="153">
        <f>Mercado!AE19</f>
        <v>3</v>
      </c>
      <c r="AG53" s="153">
        <f>Mercado!AF19</f>
        <v>3</v>
      </c>
      <c r="AH53" s="153">
        <f>Mercado!AG19</f>
        <v>1</v>
      </c>
      <c r="AI53" s="191" t="str">
        <f>IF('Mercado 10'!E16=0,"",'Mercado 10'!E16)</f>
        <v>NBC</v>
      </c>
      <c r="AJ53" s="191" t="str">
        <f>IF('Mercado 10'!F16=0,"",'Mercado 10'!F16)</f>
        <v/>
      </c>
      <c r="AK53" s="191" t="str">
        <f>IF('Mercado 10'!G16=0,"",'Mercado 10'!G16)</f>
        <v/>
      </c>
      <c r="AL53" s="191" t="str">
        <f>IF('Mercado 10'!H16=0,"",'Mercado 10'!H16)</f>
        <v/>
      </c>
      <c r="AM53" s="191" t="str">
        <f>IF('Mercado 10'!I16=0,"",'Mercado 10'!I16)</f>
        <v/>
      </c>
      <c r="AN53" s="97">
        <f t="shared" si="7"/>
        <v>1.7000000000000001E-2</v>
      </c>
      <c r="AO53" s="97">
        <f t="shared" si="8"/>
        <v>1.3999999999999999E-2</v>
      </c>
      <c r="AQ53" s="188" t="b">
        <f t="shared" si="3"/>
        <v>1</v>
      </c>
      <c r="AR53" s="188" t="b">
        <f t="shared" si="4"/>
        <v>1</v>
      </c>
      <c r="AS53" s="188" t="b">
        <f t="shared" si="5"/>
        <v>1</v>
      </c>
      <c r="AT53" s="188" t="b">
        <f t="shared" si="6"/>
        <v>1</v>
      </c>
    </row>
    <row r="54" spans="1:46" ht="45.75" customHeight="1" x14ac:dyDescent="0.45">
      <c r="A54" s="1">
        <v>45</v>
      </c>
      <c r="B54" s="137" t="s">
        <v>196</v>
      </c>
      <c r="C54" s="114" t="s">
        <v>208</v>
      </c>
      <c r="D54" s="115" t="s">
        <v>156</v>
      </c>
      <c r="E54" s="126" t="s">
        <v>210</v>
      </c>
      <c r="F54" s="117">
        <v>1.4999999999999999E-2</v>
      </c>
      <c r="G54" s="118" t="str">
        <f>Mercado!F20</f>
        <v>Não cumpre</v>
      </c>
      <c r="H54" s="121">
        <f>Mercado!G20</f>
        <v>0</v>
      </c>
      <c r="I54" s="153">
        <f>Mercado!H20</f>
        <v>2</v>
      </c>
      <c r="J54" s="153" t="str">
        <f>Mercado!I20</f>
        <v/>
      </c>
      <c r="K54" s="153" t="str">
        <f>Mercado!J20</f>
        <v/>
      </c>
      <c r="L54" s="153" t="str">
        <f>Mercado!K20</f>
        <v/>
      </c>
      <c r="M54" s="118" t="str">
        <f>Mercado!L20</f>
        <v>Cumpre</v>
      </c>
      <c r="N54" s="121">
        <f>Mercado!M20</f>
        <v>1.0499999999999999E-2</v>
      </c>
      <c r="O54" s="118">
        <f>Mercado!N20</f>
        <v>0</v>
      </c>
      <c r="P54" s="118" t="str">
        <f>Mercado!O20</f>
        <v>D</v>
      </c>
      <c r="Q54" s="118" t="str">
        <f>Mercado!P20</f>
        <v>D</v>
      </c>
      <c r="R54" s="118" t="str">
        <f>Mercado!Q20</f>
        <v>-</v>
      </c>
      <c r="S54" s="118" t="str">
        <f>Mercado!R20</f>
        <v>-</v>
      </c>
      <c r="T54" s="118">
        <f>Mercado!S20</f>
        <v>3</v>
      </c>
      <c r="U54" s="118" t="str">
        <f>Mercado!T20</f>
        <v/>
      </c>
      <c r="V54" s="156" t="str">
        <f>IF(Mercado!U20=0.5,"",Mercado!U20)</f>
        <v/>
      </c>
      <c r="W54" s="156" t="str">
        <f>IF(Mercado!V20=0.5,"",Mercado!V20)</f>
        <v/>
      </c>
      <c r="X54" s="156">
        <f>IF(Mercado!W20=0.5,"",Mercado!W20)</f>
        <v>1</v>
      </c>
      <c r="Y54" s="156">
        <f>IF(Mercado!X20=0.5,"",Mercado!X20)</f>
        <v>1</v>
      </c>
      <c r="Z54" s="156">
        <f>IF(Mercado!Y20=0.5,"",Mercado!Y20)</f>
        <v>1</v>
      </c>
      <c r="AA54" s="123" t="str">
        <f>Mercado!Z20</f>
        <v>Atrasado</v>
      </c>
      <c r="AB54" s="118" t="str">
        <f>Mercado!AA20</f>
        <v>Melhor Prática</v>
      </c>
      <c r="AC54" s="121">
        <f>Mercado!AB20</f>
        <v>1.4999999999999999E-2</v>
      </c>
      <c r="AD54" s="121">
        <f>Mercado!AC20</f>
        <v>1.4285714285714286</v>
      </c>
      <c r="AE54" s="153">
        <f>Mercado!AD20</f>
        <v>3</v>
      </c>
      <c r="AF54" s="153">
        <f>Mercado!AE20</f>
        <v>3</v>
      </c>
      <c r="AG54" s="153">
        <f>Mercado!AF20</f>
        <v>3</v>
      </c>
      <c r="AH54" s="153">
        <f>Mercado!AG20</f>
        <v>3</v>
      </c>
      <c r="AI54" s="191" t="str">
        <f>IF('Mercado 11'!E16=0,"",'Mercado 11'!E16)</f>
        <v>NBC</v>
      </c>
      <c r="AJ54" s="191" t="str">
        <f>IF('Mercado 11'!F16=0,"",'Mercado 11'!F16)</f>
        <v/>
      </c>
      <c r="AK54" s="191" t="str">
        <f>IF('Mercado 11'!G16=0,"",'Mercado 11'!G16)</f>
        <v/>
      </c>
      <c r="AL54" s="191" t="str">
        <f>IF('Mercado 11'!H16=0,"",'Mercado 11'!H16)</f>
        <v/>
      </c>
      <c r="AM54" s="191" t="str">
        <f>IF('Mercado 11'!I16=0,"",'Mercado 11'!I16)</f>
        <v/>
      </c>
      <c r="AN54" s="97">
        <f t="shared" si="7"/>
        <v>1.4999999999999999E-2</v>
      </c>
      <c r="AO54" s="97">
        <f t="shared" si="8"/>
        <v>1.0499999999999999E-2</v>
      </c>
      <c r="AQ54" s="188" t="b">
        <f t="shared" si="3"/>
        <v>1</v>
      </c>
      <c r="AR54" s="188" t="b">
        <f t="shared" si="4"/>
        <v>1</v>
      </c>
      <c r="AS54" s="188" t="b">
        <f t="shared" si="5"/>
        <v>1</v>
      </c>
      <c r="AT54" s="188" t="b">
        <f t="shared" si="6"/>
        <v>1</v>
      </c>
    </row>
    <row r="55" spans="1:46" ht="45.75" customHeight="1" x14ac:dyDescent="0.45">
      <c r="A55" s="1">
        <v>46</v>
      </c>
      <c r="B55" s="137" t="s">
        <v>196</v>
      </c>
      <c r="C55" s="114" t="s">
        <v>208</v>
      </c>
      <c r="D55" s="115" t="s">
        <v>159</v>
      </c>
      <c r="E55" s="126" t="s">
        <v>211</v>
      </c>
      <c r="F55" s="117">
        <v>1.4999999999999999E-2</v>
      </c>
      <c r="G55" s="118" t="str">
        <f>Mercado!F21</f>
        <v>Não cumpre</v>
      </c>
      <c r="H55" s="121">
        <f>Mercado!G21</f>
        <v>0</v>
      </c>
      <c r="I55" s="153">
        <f>Mercado!H21</f>
        <v>1</v>
      </c>
      <c r="J55" s="153">
        <f>Mercado!I21</f>
        <v>3</v>
      </c>
      <c r="K55" s="153" t="str">
        <f>Mercado!J21</f>
        <v/>
      </c>
      <c r="L55" s="153" t="str">
        <f>Mercado!K21</f>
        <v/>
      </c>
      <c r="M55" s="118" t="str">
        <f>Mercado!L21</f>
        <v>Cumpre</v>
      </c>
      <c r="N55" s="121">
        <f>Mercado!M21</f>
        <v>1.0499999999999999E-2</v>
      </c>
      <c r="O55" s="118">
        <f>Mercado!N21</f>
        <v>0</v>
      </c>
      <c r="P55" s="118" t="str">
        <f>Mercado!O21</f>
        <v>-</v>
      </c>
      <c r="Q55" s="118" t="str">
        <f>Mercado!P21</f>
        <v>D</v>
      </c>
      <c r="R55" s="118" t="str">
        <f>Mercado!Q21</f>
        <v>D</v>
      </c>
      <c r="S55" s="118" t="str">
        <f>Mercado!R21</f>
        <v>D</v>
      </c>
      <c r="T55" s="118">
        <f>Mercado!S21</f>
        <v>3</v>
      </c>
      <c r="U55" s="118" t="str">
        <f>Mercado!T21</f>
        <v>Alta</v>
      </c>
      <c r="V55" s="156" t="str">
        <f>IF(Mercado!U21=0.5,"",Mercado!U21)</f>
        <v/>
      </c>
      <c r="W55" s="156" t="str">
        <f>IF(Mercado!V21=0.5,"",Mercado!V21)</f>
        <v/>
      </c>
      <c r="X55" s="156" t="str">
        <f>IF(Mercado!W21=0.5,"",Mercado!W21)</f>
        <v/>
      </c>
      <c r="Y55" s="156" t="str">
        <f>IF(Mercado!X21=0.5,"",Mercado!X21)</f>
        <v/>
      </c>
      <c r="Z55" s="156" t="str">
        <f>IF(Mercado!Y21=0.5,"",Mercado!Y21)</f>
        <v/>
      </c>
      <c r="AA55" s="123" t="str">
        <f>Mercado!Z21</f>
        <v>Finalizado</v>
      </c>
      <c r="AB55" s="118" t="str">
        <f>Mercado!AA21</f>
        <v>Melhor Prática</v>
      </c>
      <c r="AC55" s="121">
        <f>Mercado!AB21</f>
        <v>1.4999999999999999E-2</v>
      </c>
      <c r="AD55" s="121">
        <f>Mercado!AC21</f>
        <v>1.4285714285714286</v>
      </c>
      <c r="AE55" s="153">
        <f>Mercado!AD21</f>
        <v>3</v>
      </c>
      <c r="AF55" s="153">
        <f>Mercado!AE21</f>
        <v>3</v>
      </c>
      <c r="AG55" s="153">
        <f>Mercado!AF21</f>
        <v>3</v>
      </c>
      <c r="AH55" s="153">
        <f>Mercado!AG21</f>
        <v>3</v>
      </c>
      <c r="AI55" s="191" t="str">
        <f>IF('Mercado 12'!E16=0,"",'Mercado 12'!E16)</f>
        <v>NBC</v>
      </c>
      <c r="AJ55" s="191" t="str">
        <f>IF('Mercado 12'!F16=0,"",'Mercado 12'!F16)</f>
        <v/>
      </c>
      <c r="AK55" s="191" t="str">
        <f>IF('Mercado 12'!G16=0,"",'Mercado 12'!G16)</f>
        <v/>
      </c>
      <c r="AL55" s="191" t="str">
        <f>IF('Mercado 12'!H16=0,"",'Mercado 12'!H16)</f>
        <v/>
      </c>
      <c r="AM55" s="191" t="str">
        <f>IF('Mercado 12'!I16=0,"",'Mercado 12'!I16)</f>
        <v/>
      </c>
      <c r="AN55" s="97">
        <f t="shared" si="7"/>
        <v>1.4999999999999999E-2</v>
      </c>
      <c r="AO55" s="97">
        <f t="shared" si="8"/>
        <v>1.0499999999999999E-2</v>
      </c>
      <c r="AQ55" s="188" t="b">
        <f t="shared" si="3"/>
        <v>1</v>
      </c>
      <c r="AR55" s="188" t="b">
        <f t="shared" si="4"/>
        <v>1</v>
      </c>
      <c r="AS55" s="188" t="b">
        <f t="shared" si="5"/>
        <v>1</v>
      </c>
      <c r="AT55" s="188" t="b">
        <f t="shared" si="6"/>
        <v>1</v>
      </c>
    </row>
    <row r="56" spans="1:46" ht="45.75" customHeight="1" x14ac:dyDescent="0.45">
      <c r="A56" s="1">
        <v>47</v>
      </c>
      <c r="B56" s="137" t="s">
        <v>196</v>
      </c>
      <c r="C56" s="114" t="s">
        <v>208</v>
      </c>
      <c r="D56" s="115" t="s">
        <v>162</v>
      </c>
      <c r="E56" s="126" t="s">
        <v>212</v>
      </c>
      <c r="F56" s="117">
        <v>5.0000000000000001E-3</v>
      </c>
      <c r="G56" s="118" t="str">
        <f>Mercado!F22</f>
        <v>Cumpre</v>
      </c>
      <c r="H56" s="121">
        <f>Mercado!G22</f>
        <v>3.4999999999999996E-3</v>
      </c>
      <c r="I56" s="153">
        <f>Mercado!H22</f>
        <v>3</v>
      </c>
      <c r="J56" s="153">
        <f>Mercado!I22</f>
        <v>3</v>
      </c>
      <c r="K56" s="153">
        <f>Mercado!J22</f>
        <v>1</v>
      </c>
      <c r="L56" s="153" t="str">
        <f>Mercado!K22</f>
        <v/>
      </c>
      <c r="M56" s="118" t="str">
        <f>Mercado!L22</f>
        <v>Mais que Cumpre</v>
      </c>
      <c r="N56" s="121">
        <f>Mercado!M22</f>
        <v>4.2500000000000003E-3</v>
      </c>
      <c r="O56" s="118">
        <f>Mercado!N22</f>
        <v>0.82352941176470573</v>
      </c>
      <c r="P56" s="118" t="str">
        <f>Mercado!O22</f>
        <v>-</v>
      </c>
      <c r="Q56" s="118" t="str">
        <f>Mercado!P22</f>
        <v>-</v>
      </c>
      <c r="R56" s="118" t="str">
        <f>Mercado!Q22</f>
        <v>D</v>
      </c>
      <c r="S56" s="118" t="str">
        <f>Mercado!R22</f>
        <v>D</v>
      </c>
      <c r="T56" s="118">
        <f>Mercado!S22</f>
        <v>3</v>
      </c>
      <c r="U56" s="118" t="str">
        <f>Mercado!T22</f>
        <v>Baja</v>
      </c>
      <c r="V56" s="156" t="str">
        <f>IF(Mercado!U22=0.5,"",Mercado!U22)</f>
        <v/>
      </c>
      <c r="W56" s="156" t="str">
        <f>IF(Mercado!V22=0.5,"",Mercado!V22)</f>
        <v/>
      </c>
      <c r="X56" s="156" t="str">
        <f>IF(Mercado!W22=0.5,"",Mercado!W22)</f>
        <v/>
      </c>
      <c r="Y56" s="156" t="str">
        <f>IF(Mercado!X22=0.5,"",Mercado!X22)</f>
        <v/>
      </c>
      <c r="Z56" s="156" t="str">
        <f>IF(Mercado!Y22=0.5,"",Mercado!Y22)</f>
        <v/>
      </c>
      <c r="AA56" s="123" t="str">
        <f>Mercado!Z22</f>
        <v>À Tempo</v>
      </c>
      <c r="AB56" s="118" t="str">
        <f>Mercado!AA22</f>
        <v>Melhor Prática</v>
      </c>
      <c r="AC56" s="121">
        <f>Mercado!AB22</f>
        <v>5.0000000000000001E-3</v>
      </c>
      <c r="AD56" s="121">
        <f>Mercado!AC22</f>
        <v>1.1764705882352942</v>
      </c>
      <c r="AE56" s="153">
        <f>Mercado!AD22</f>
        <v>3</v>
      </c>
      <c r="AF56" s="153">
        <f>Mercado!AE22</f>
        <v>3</v>
      </c>
      <c r="AG56" s="153">
        <f>Mercado!AF22</f>
        <v>3</v>
      </c>
      <c r="AH56" s="153">
        <f>Mercado!AG22</f>
        <v>3</v>
      </c>
      <c r="AI56" s="191" t="str">
        <f>IF('Mercado 13'!E16=0,"",'Mercado 13'!E16)</f>
        <v>NBC</v>
      </c>
      <c r="AJ56" s="191" t="str">
        <f>IF('Mercado 13'!F16=0,"",'Mercado 13'!F16)</f>
        <v/>
      </c>
      <c r="AK56" s="191" t="str">
        <f>IF('Mercado 13'!G16=0,"",'Mercado 13'!G16)</f>
        <v/>
      </c>
      <c r="AL56" s="191" t="str">
        <f>IF('Mercado 13'!H16=0,"",'Mercado 13'!H16)</f>
        <v/>
      </c>
      <c r="AM56" s="191" t="str">
        <f>IF('Mercado 13'!I16=0,"",'Mercado 13'!I16)</f>
        <v/>
      </c>
      <c r="AN56" s="97">
        <f t="shared" si="7"/>
        <v>1.5000000000000005E-3</v>
      </c>
      <c r="AO56" s="97">
        <f t="shared" si="8"/>
        <v>7.5000000000000067E-4</v>
      </c>
      <c r="AQ56" s="188" t="b">
        <f t="shared" si="3"/>
        <v>1</v>
      </c>
      <c r="AR56" s="188" t="b">
        <f t="shared" si="4"/>
        <v>1</v>
      </c>
      <c r="AS56" s="188" t="b">
        <f t="shared" si="5"/>
        <v>1</v>
      </c>
      <c r="AT56" s="188" t="b">
        <f t="shared" si="6"/>
        <v>1</v>
      </c>
    </row>
    <row r="57" spans="1:46" ht="45.75" customHeight="1" x14ac:dyDescent="0.45">
      <c r="A57" s="1">
        <v>48</v>
      </c>
      <c r="B57" s="137" t="s">
        <v>196</v>
      </c>
      <c r="C57" s="114" t="s">
        <v>155</v>
      </c>
      <c r="D57" s="115" t="s">
        <v>164</v>
      </c>
      <c r="E57" s="126" t="s">
        <v>213</v>
      </c>
      <c r="F57" s="117">
        <v>1.4999999999999999E-2</v>
      </c>
      <c r="G57" s="118" t="str">
        <f>Mercado!F23</f>
        <v>Não cumpre</v>
      </c>
      <c r="H57" s="121">
        <f>Mercado!G23</f>
        <v>0</v>
      </c>
      <c r="I57" s="153">
        <f>Mercado!H23</f>
        <v>2</v>
      </c>
      <c r="J57" s="153" t="str">
        <f>Mercado!I23</f>
        <v/>
      </c>
      <c r="K57" s="153" t="str">
        <f>Mercado!J23</f>
        <v/>
      </c>
      <c r="L57" s="153" t="str">
        <f>Mercado!K23</f>
        <v/>
      </c>
      <c r="M57" s="118" t="str">
        <f>Mercado!L23</f>
        <v>Cumpre</v>
      </c>
      <c r="N57" s="121">
        <f>Mercado!M23</f>
        <v>0</v>
      </c>
      <c r="O57" s="118" t="str">
        <f>Mercado!N23</f>
        <v/>
      </c>
      <c r="P57" s="118" t="str">
        <f>Mercado!O23</f>
        <v>D</v>
      </c>
      <c r="Q57" s="118" t="str">
        <f>Mercado!P23</f>
        <v>D</v>
      </c>
      <c r="R57" s="118" t="str">
        <f>Mercado!Q23</f>
        <v>-</v>
      </c>
      <c r="S57" s="118" t="str">
        <f>Mercado!R23</f>
        <v>-</v>
      </c>
      <c r="T57" s="118" t="str">
        <f>Mercado!S23</f>
        <v/>
      </c>
      <c r="U57" s="118" t="str">
        <f>Mercado!T23</f>
        <v/>
      </c>
      <c r="V57" s="156" t="str">
        <f>IF(Mercado!U23=0.5,"",Mercado!U23)</f>
        <v/>
      </c>
      <c r="W57" s="156" t="str">
        <f>IF(Mercado!V23=0.5,"",Mercado!V23)</f>
        <v/>
      </c>
      <c r="X57" s="156" t="str">
        <f>IF(Mercado!W23=0.5,"",Mercado!W23)</f>
        <v/>
      </c>
      <c r="Y57" s="156" t="str">
        <f>IF(Mercado!X23=0.5,"",Mercado!X23)</f>
        <v/>
      </c>
      <c r="Z57" s="156" t="str">
        <f>IF(Mercado!Y23=0.5,"",Mercado!Y23)</f>
        <v/>
      </c>
      <c r="AA57" s="123" t="str">
        <f>Mercado!Z23</f>
        <v>Não Planificado</v>
      </c>
      <c r="AB57" s="118" t="str">
        <f>Mercado!AA23</f>
        <v>Mais que cumpre</v>
      </c>
      <c r="AC57" s="121">
        <f>Mercado!AB23</f>
        <v>1.2749999999999999E-2</v>
      </c>
      <c r="AD57" s="121" t="str">
        <f>Mercado!AC23</f>
        <v/>
      </c>
      <c r="AE57" s="153">
        <f>Mercado!AD23</f>
        <v>3</v>
      </c>
      <c r="AF57" s="153">
        <f>Mercado!AE23</f>
        <v>3</v>
      </c>
      <c r="AG57" s="153">
        <f>Mercado!AF23</f>
        <v>3</v>
      </c>
      <c r="AH57" s="153" t="str">
        <f>Mercado!AG23</f>
        <v/>
      </c>
      <c r="AI57" s="191" t="str">
        <f>IF('Mercado 14'!E16=0,"",'Mercado 14'!E16)</f>
        <v>NBC</v>
      </c>
      <c r="AJ57" s="191" t="str">
        <f>IF('Mercado 14'!F16=0,"",'Mercado 14'!F16)</f>
        <v/>
      </c>
      <c r="AK57" s="191" t="str">
        <f>IF('Mercado 14'!G16=0,"",'Mercado 14'!G16)</f>
        <v/>
      </c>
      <c r="AL57" s="191" t="str">
        <f>IF('Mercado 14'!H16=0,"",'Mercado 14'!H16)</f>
        <v/>
      </c>
      <c r="AM57" s="191" t="str">
        <f>IF('Mercado 14'!I16=0,"",'Mercado 14'!I16)</f>
        <v/>
      </c>
      <c r="AN57" s="97">
        <f t="shared" si="7"/>
        <v>1.2749999999999999E-2</v>
      </c>
      <c r="AO57" s="97">
        <f t="shared" si="8"/>
        <v>0</v>
      </c>
      <c r="AQ57" s="188" t="b">
        <f t="shared" si="3"/>
        <v>1</v>
      </c>
      <c r="AR57" s="188" t="b">
        <f t="shared" si="4"/>
        <v>1</v>
      </c>
      <c r="AS57" s="188" t="b">
        <f t="shared" si="5"/>
        <v>1</v>
      </c>
      <c r="AT57" s="188" t="b">
        <f t="shared" si="6"/>
        <v>1</v>
      </c>
    </row>
    <row r="58" spans="1:46" ht="45.75" customHeight="1" x14ac:dyDescent="0.45">
      <c r="A58" s="1">
        <v>49</v>
      </c>
      <c r="B58" s="137" t="s">
        <v>196</v>
      </c>
      <c r="C58" s="114" t="s">
        <v>158</v>
      </c>
      <c r="D58" s="115" t="s">
        <v>166</v>
      </c>
      <c r="E58" s="126" t="s">
        <v>214</v>
      </c>
      <c r="F58" s="117">
        <v>0.01</v>
      </c>
      <c r="G58" s="118" t="str">
        <f>Mercado!F24</f>
        <v>Não cumpre</v>
      </c>
      <c r="H58" s="121">
        <f>Mercado!G24</f>
        <v>0</v>
      </c>
      <c r="I58" s="153">
        <f>Mercado!H24</f>
        <v>2</v>
      </c>
      <c r="J58" s="153" t="str">
        <f>Mercado!I24</f>
        <v/>
      </c>
      <c r="K58" s="153" t="str">
        <f>Mercado!J24</f>
        <v/>
      </c>
      <c r="L58" s="153" t="str">
        <f>Mercado!K24</f>
        <v/>
      </c>
      <c r="M58" s="118" t="str">
        <f>Mercado!L24</f>
        <v>Cumpre</v>
      </c>
      <c r="N58" s="121">
        <f>Mercado!M24</f>
        <v>0</v>
      </c>
      <c r="O58" s="118" t="str">
        <f>Mercado!N24</f>
        <v/>
      </c>
      <c r="P58" s="118" t="str">
        <f>Mercado!O24</f>
        <v>-</v>
      </c>
      <c r="Q58" s="118" t="str">
        <f>Mercado!P24</f>
        <v>D</v>
      </c>
      <c r="R58" s="118" t="str">
        <f>Mercado!Q24</f>
        <v>D</v>
      </c>
      <c r="S58" s="118" t="str">
        <f>Mercado!R24</f>
        <v>-</v>
      </c>
      <c r="T58" s="118">
        <f>Mercado!S24</f>
        <v>2</v>
      </c>
      <c r="U58" s="118" t="str">
        <f>Mercado!T24</f>
        <v>Baja</v>
      </c>
      <c r="V58" s="156" t="str">
        <f>IF(Mercado!U24=0.5,"",Mercado!U24)</f>
        <v/>
      </c>
      <c r="W58" s="156" t="str">
        <f>IF(Mercado!V24=0.5,"",Mercado!V24)</f>
        <v/>
      </c>
      <c r="X58" s="156">
        <f>IF(Mercado!W24=0.5,"",Mercado!W24)</f>
        <v>1</v>
      </c>
      <c r="Y58" s="156">
        <f>IF(Mercado!X24=0.5,"",Mercado!X24)</f>
        <v>1</v>
      </c>
      <c r="Z58" s="156">
        <f>IF(Mercado!Y24=0.5,"",Mercado!Y24)</f>
        <v>1</v>
      </c>
      <c r="AA58" s="123" t="str">
        <f>Mercado!Z24</f>
        <v>À Tempo</v>
      </c>
      <c r="AB58" s="118" t="str">
        <f>Mercado!AA24</f>
        <v>Parcial</v>
      </c>
      <c r="AC58" s="121">
        <f>Mercado!AB24</f>
        <v>4.0000000000000001E-3</v>
      </c>
      <c r="AD58" s="121" t="str">
        <f>Mercado!AC24</f>
        <v/>
      </c>
      <c r="AE58" s="153">
        <f>Mercado!AD24</f>
        <v>3</v>
      </c>
      <c r="AF58" s="153">
        <f>Mercado!AE24</f>
        <v>2</v>
      </c>
      <c r="AG58" s="153" t="str">
        <f>Mercado!AF24</f>
        <v/>
      </c>
      <c r="AH58" s="153" t="str">
        <f>Mercado!AG24</f>
        <v/>
      </c>
      <c r="AI58" s="191" t="str">
        <f>IF('Mercado 15'!E16=0,"",'Mercado 15'!E16)</f>
        <v>NBC</v>
      </c>
      <c r="AJ58" s="191" t="str">
        <f>IF('Mercado 15'!F16=0,"",'Mercado 15'!F16)</f>
        <v/>
      </c>
      <c r="AK58" s="191" t="str">
        <f>IF('Mercado 15'!G16=0,"",'Mercado 15'!G16)</f>
        <v/>
      </c>
      <c r="AL58" s="191" t="str">
        <f>IF('Mercado 15'!H16=0,"",'Mercado 15'!H16)</f>
        <v/>
      </c>
      <c r="AM58" s="191" t="str">
        <f>IF('Mercado 15'!I16=0,"",'Mercado 15'!I16)</f>
        <v/>
      </c>
      <c r="AN58" s="97">
        <f t="shared" si="7"/>
        <v>4.0000000000000001E-3</v>
      </c>
      <c r="AO58" s="97">
        <f t="shared" si="8"/>
        <v>0</v>
      </c>
      <c r="AQ58" s="188" t="b">
        <f t="shared" si="3"/>
        <v>1</v>
      </c>
      <c r="AR58" s="188" t="b">
        <f t="shared" si="4"/>
        <v>1</v>
      </c>
      <c r="AS58" s="188" t="b">
        <f t="shared" si="5"/>
        <v>1</v>
      </c>
      <c r="AT58" s="188" t="b">
        <f t="shared" si="6"/>
        <v>1</v>
      </c>
    </row>
    <row r="59" spans="1:46" ht="45.75" customHeight="1" x14ac:dyDescent="0.45">
      <c r="A59" s="1">
        <v>50</v>
      </c>
      <c r="B59" s="137" t="s">
        <v>215</v>
      </c>
      <c r="C59" s="114" t="s">
        <v>178</v>
      </c>
      <c r="D59" s="115" t="s">
        <v>132</v>
      </c>
      <c r="E59" s="126" t="s">
        <v>216</v>
      </c>
      <c r="F59" s="117">
        <v>0.02</v>
      </c>
      <c r="G59" s="118" t="str">
        <f>Mantenimiento!F10</f>
        <v>Cumpre</v>
      </c>
      <c r="H59" s="121">
        <f>Mantenimiento!G10</f>
        <v>1.3999999999999999E-2</v>
      </c>
      <c r="I59" s="153">
        <f>Mantenimiento!H10</f>
        <v>3</v>
      </c>
      <c r="J59" s="153">
        <f>Mantenimiento!I10</f>
        <v>3</v>
      </c>
      <c r="K59" s="153">
        <f>Mantenimiento!J10</f>
        <v>2</v>
      </c>
      <c r="L59" s="153" t="str">
        <f>Mantenimiento!K10</f>
        <v/>
      </c>
      <c r="M59" s="118" t="str">
        <f>Mantenimiento!L10</f>
        <v>Mais que Cumpre</v>
      </c>
      <c r="N59" s="121">
        <f>Mantenimiento!M10</f>
        <v>1.7000000000000001E-2</v>
      </c>
      <c r="O59" s="118">
        <f>Mantenimiento!N10</f>
        <v>0.82352941176470573</v>
      </c>
      <c r="P59" s="118" t="str">
        <f>Mantenimiento!O10</f>
        <v>-</v>
      </c>
      <c r="Q59" s="118" t="str">
        <f>Mantenimiento!P10</f>
        <v>-</v>
      </c>
      <c r="R59" s="118" t="str">
        <f>Mantenimiento!Q10</f>
        <v>-</v>
      </c>
      <c r="S59" s="118" t="str">
        <f>Mantenimiento!R10</f>
        <v>-</v>
      </c>
      <c r="T59" s="118">
        <f>Mantenimiento!S10</f>
        <v>2</v>
      </c>
      <c r="U59" s="118" t="str">
        <f>Mantenimiento!T10</f>
        <v>Baja</v>
      </c>
      <c r="V59" s="156" t="str">
        <f>IF(Mantenimiento!U10=0.5,"",Mantenimiento!U10)</f>
        <v/>
      </c>
      <c r="W59" s="156" t="str">
        <f>IF(Mantenimiento!V10=0.5,"",Mantenimiento!V10)</f>
        <v/>
      </c>
      <c r="X59" s="156">
        <f>IF(Mantenimiento!W10=0.5,"",Mantenimiento!W10)</f>
        <v>1</v>
      </c>
      <c r="Y59" s="156">
        <f>IF(Mantenimiento!X10=0.5,"",Mantenimiento!X10)</f>
        <v>1</v>
      </c>
      <c r="Z59" s="156">
        <f>IF(Mantenimiento!Y10=0.5,"",Mantenimiento!Y10)</f>
        <v>1</v>
      </c>
      <c r="AA59" s="123" t="str">
        <f>Mantenimiento!Z10</f>
        <v>Finalizado</v>
      </c>
      <c r="AB59" s="118" t="str">
        <f>Mantenimiento!AA10</f>
        <v>Mais que cumpre</v>
      </c>
      <c r="AC59" s="121">
        <f>Mantenimiento!AB10</f>
        <v>1.7000000000000001E-2</v>
      </c>
      <c r="AD59" s="121">
        <f>Mantenimiento!AC10</f>
        <v>1</v>
      </c>
      <c r="AE59" s="153">
        <f>Mantenimiento!AD10</f>
        <v>3</v>
      </c>
      <c r="AF59" s="153">
        <f>Mantenimiento!AE10</f>
        <v>3</v>
      </c>
      <c r="AG59" s="153">
        <f>Mantenimiento!AF10</f>
        <v>3</v>
      </c>
      <c r="AH59" s="153" t="str">
        <f>Mantenimiento!AG10</f>
        <v/>
      </c>
      <c r="AI59" s="191" t="str">
        <f>IF('Mantenimiento 1'!E16=0,"",'Mantenimiento 1'!E16)</f>
        <v>NBC</v>
      </c>
      <c r="AJ59" s="191" t="str">
        <f>IF('Mantenimiento 1'!F16=0,"",'Mantenimiento 1'!F16)</f>
        <v/>
      </c>
      <c r="AK59" s="191" t="str">
        <f>IF('Mantenimiento 1'!G16=0,"",'Mantenimiento 1'!G16)</f>
        <v/>
      </c>
      <c r="AL59" s="191" t="str">
        <f>IF('Mantenimiento 1'!H16=0,"",'Mantenimiento 1'!H16)</f>
        <v/>
      </c>
      <c r="AM59" s="191" t="str">
        <f>IF('Mantenimiento 1'!I16=0,"",'Mantenimiento 1'!I16)</f>
        <v/>
      </c>
      <c r="AN59" s="97">
        <f t="shared" si="7"/>
        <v>3.0000000000000027E-3</v>
      </c>
      <c r="AO59" s="97">
        <f t="shared" si="8"/>
        <v>3.0000000000000027E-3</v>
      </c>
      <c r="AQ59" s="188" t="b">
        <f t="shared" si="3"/>
        <v>1</v>
      </c>
      <c r="AR59" s="188" t="b">
        <f t="shared" si="4"/>
        <v>1</v>
      </c>
      <c r="AS59" s="188" t="b">
        <f t="shared" si="5"/>
        <v>1</v>
      </c>
      <c r="AT59" s="188" t="b">
        <f t="shared" si="6"/>
        <v>1</v>
      </c>
    </row>
    <row r="60" spans="1:46" ht="45.75" customHeight="1" x14ac:dyDescent="0.45">
      <c r="A60" s="1">
        <v>51</v>
      </c>
      <c r="B60" s="137" t="s">
        <v>215</v>
      </c>
      <c r="C60" s="114" t="s">
        <v>178</v>
      </c>
      <c r="D60" s="115" t="s">
        <v>134</v>
      </c>
      <c r="E60" s="126" t="s">
        <v>217</v>
      </c>
      <c r="F60" s="117">
        <v>2.5000000000000001E-2</v>
      </c>
      <c r="G60" s="118" t="str">
        <f>Mantenimiento!F11</f>
        <v>Mais que cumpre</v>
      </c>
      <c r="H60" s="121">
        <f>Mantenimiento!G11</f>
        <v>2.1250000000000002E-2</v>
      </c>
      <c r="I60" s="153">
        <f>Mantenimiento!H11</f>
        <v>3</v>
      </c>
      <c r="J60" s="153">
        <f>Mantenimiento!I11</f>
        <v>3</v>
      </c>
      <c r="K60" s="153">
        <f>Mantenimiento!J11</f>
        <v>3</v>
      </c>
      <c r="L60" s="153" t="str">
        <f>Mantenimiento!K11</f>
        <v/>
      </c>
      <c r="M60" s="118" t="str">
        <f>Mantenimiento!L11</f>
        <v>Mais que Cumpre</v>
      </c>
      <c r="N60" s="121">
        <f>Mantenimiento!M11</f>
        <v>2.1250000000000002E-2</v>
      </c>
      <c r="O60" s="118">
        <f>Mantenimiento!N11</f>
        <v>1</v>
      </c>
      <c r="P60" s="118" t="str">
        <f>Mantenimiento!O11</f>
        <v>-</v>
      </c>
      <c r="Q60" s="118" t="str">
        <f>Mantenimiento!P11</f>
        <v>D</v>
      </c>
      <c r="R60" s="118" t="str">
        <f>Mantenimiento!Q11</f>
        <v>D</v>
      </c>
      <c r="S60" s="118" t="str">
        <f>Mantenimiento!R11</f>
        <v>D</v>
      </c>
      <c r="T60" s="118">
        <f>Mantenimiento!S11</f>
        <v>3</v>
      </c>
      <c r="U60" s="118" t="str">
        <f>Mantenimiento!T11</f>
        <v>Alta</v>
      </c>
      <c r="V60" s="156" t="str">
        <f>IF(Mantenimiento!U11=0.5,"",Mantenimiento!U11)</f>
        <v/>
      </c>
      <c r="W60" s="156" t="str">
        <f>IF(Mantenimiento!V11=0.5,"",Mantenimiento!V11)</f>
        <v/>
      </c>
      <c r="X60" s="156">
        <f>IF(Mantenimiento!W11=0.5,"",Mantenimiento!W11)</f>
        <v>1</v>
      </c>
      <c r="Y60" s="156">
        <f>IF(Mantenimiento!X11=0.5,"",Mantenimiento!X11)</f>
        <v>1</v>
      </c>
      <c r="Z60" s="156">
        <f>IF(Mantenimiento!Y11=0.5,"",Mantenimiento!Y11)</f>
        <v>1</v>
      </c>
      <c r="AA60" s="123" t="str">
        <f>Mantenimiento!Z11</f>
        <v>Atrasado</v>
      </c>
      <c r="AB60" s="118" t="str">
        <f>Mantenimiento!AA11</f>
        <v>Mais que cumpre</v>
      </c>
      <c r="AC60" s="121">
        <f>Mantenimiento!AB11</f>
        <v>2.1250000000000002E-2</v>
      </c>
      <c r="AD60" s="121">
        <f>Mantenimiento!AC11</f>
        <v>1</v>
      </c>
      <c r="AE60" s="153">
        <f>Mantenimiento!AD11</f>
        <v>3</v>
      </c>
      <c r="AF60" s="153">
        <f>Mantenimiento!AE11</f>
        <v>3</v>
      </c>
      <c r="AG60" s="153">
        <f>Mantenimiento!AF11</f>
        <v>3</v>
      </c>
      <c r="AH60" s="153" t="str">
        <f>Mantenimiento!AG11</f>
        <v/>
      </c>
      <c r="AI60" s="191" t="str">
        <f>IF('Mantenimiento 2'!E16=0,"",'Mantenimiento 2'!E16)</f>
        <v>NBC</v>
      </c>
      <c r="AJ60" s="191" t="str">
        <f>IF('Mantenimiento 2'!F16=0,"",'Mantenimiento 2'!F16)</f>
        <v/>
      </c>
      <c r="AK60" s="191" t="str">
        <f>IF('Mantenimiento 2'!G16=0,"",'Mantenimiento 2'!G16)</f>
        <v/>
      </c>
      <c r="AL60" s="191" t="str">
        <f>IF('Mantenimiento 2'!H16=0,"",'Mantenimiento 2'!H16)</f>
        <v/>
      </c>
      <c r="AM60" s="191" t="str">
        <f>IF('Mantenimiento 2'!I16=0,"",'Mantenimiento 2'!I16)</f>
        <v/>
      </c>
      <c r="AN60" s="97">
        <f t="shared" si="7"/>
        <v>0</v>
      </c>
      <c r="AO60" s="97">
        <f t="shared" si="8"/>
        <v>0</v>
      </c>
      <c r="AQ60" s="188" t="b">
        <f t="shared" si="3"/>
        <v>1</v>
      </c>
      <c r="AR60" s="188" t="b">
        <f t="shared" si="4"/>
        <v>1</v>
      </c>
      <c r="AS60" s="188" t="b">
        <f t="shared" si="5"/>
        <v>1</v>
      </c>
      <c r="AT60" s="188" t="b">
        <f t="shared" si="6"/>
        <v>1</v>
      </c>
    </row>
    <row r="61" spans="1:46" ht="45.75" customHeight="1" x14ac:dyDescent="0.45">
      <c r="A61" s="1">
        <v>52</v>
      </c>
      <c r="B61" s="137" t="s">
        <v>215</v>
      </c>
      <c r="C61" s="114" t="s">
        <v>178</v>
      </c>
      <c r="D61" s="115" t="s">
        <v>136</v>
      </c>
      <c r="E61" s="126" t="s">
        <v>218</v>
      </c>
      <c r="F61" s="117">
        <v>0.02</v>
      </c>
      <c r="G61" s="118" t="str">
        <f>Mantenimiento!F12</f>
        <v>Melhor Prática</v>
      </c>
      <c r="H61" s="121">
        <f>Mantenimiento!G12</f>
        <v>0.02</v>
      </c>
      <c r="I61" s="153">
        <f>Mantenimiento!H12</f>
        <v>3</v>
      </c>
      <c r="J61" s="153">
        <f>Mantenimiento!I12</f>
        <v>3</v>
      </c>
      <c r="K61" s="153">
        <f>Mantenimiento!J12</f>
        <v>3</v>
      </c>
      <c r="L61" s="153">
        <f>Mantenimiento!K12</f>
        <v>3</v>
      </c>
      <c r="M61" s="118" t="str">
        <f>Mantenimiento!L12</f>
        <v>Melhor Prática</v>
      </c>
      <c r="N61" s="121">
        <f>Mantenimiento!M12</f>
        <v>0.02</v>
      </c>
      <c r="O61" s="118">
        <f>Mantenimiento!N12</f>
        <v>1</v>
      </c>
      <c r="P61" s="118" t="str">
        <f>Mantenimiento!O12</f>
        <v>-</v>
      </c>
      <c r="Q61" s="118" t="str">
        <f>Mantenimiento!P12</f>
        <v>-</v>
      </c>
      <c r="R61" s="118" t="str">
        <f>Mantenimiento!Q12</f>
        <v>-</v>
      </c>
      <c r="S61" s="118" t="str">
        <f>Mantenimiento!R12</f>
        <v>-</v>
      </c>
      <c r="T61" s="118">
        <f>Mantenimiento!S12</f>
        <v>1</v>
      </c>
      <c r="U61" s="118" t="str">
        <f>Mantenimiento!T12</f>
        <v>No Planificado</v>
      </c>
      <c r="V61" s="156" t="str">
        <f>IF(Mantenimiento!U12=0.5,"",Mantenimiento!U12)</f>
        <v/>
      </c>
      <c r="W61" s="156" t="str">
        <f>IF(Mantenimiento!V12=0.5,"",Mantenimiento!V12)</f>
        <v/>
      </c>
      <c r="X61" s="156" t="str">
        <f>IF(Mantenimiento!W12=0.5,"",Mantenimiento!W12)</f>
        <v/>
      </c>
      <c r="Y61" s="156" t="str">
        <f>IF(Mantenimiento!X12=0.5,"",Mantenimiento!X12)</f>
        <v/>
      </c>
      <c r="Z61" s="156" t="str">
        <f>IF(Mantenimiento!Y12=0.5,"",Mantenimiento!Y12)</f>
        <v/>
      </c>
      <c r="AA61" s="123" t="str">
        <f>Mantenimiento!Z12</f>
        <v>Não Planificado</v>
      </c>
      <c r="AB61" s="118" t="str">
        <f>Mantenimiento!AA12</f>
        <v/>
      </c>
      <c r="AC61" s="121">
        <f>Mantenimiento!AB12</f>
        <v>0</v>
      </c>
      <c r="AD61" s="121">
        <f>Mantenimiento!AC12</f>
        <v>0</v>
      </c>
      <c r="AE61" s="153" t="str">
        <f>Mantenimiento!AD12</f>
        <v/>
      </c>
      <c r="AF61" s="153" t="str">
        <f>Mantenimiento!AE12</f>
        <v/>
      </c>
      <c r="AG61" s="153" t="str">
        <f>Mantenimiento!AF12</f>
        <v/>
      </c>
      <c r="AH61" s="153" t="str">
        <f>Mantenimiento!AG12</f>
        <v/>
      </c>
      <c r="AI61" s="191" t="str">
        <f>IF('Mantenimiento 3'!E16=0,"",'Mantenimiento 3'!E16)</f>
        <v>NBC</v>
      </c>
      <c r="AJ61" s="191" t="str">
        <f>IF('Mantenimiento 3'!F16=0,"",'Mantenimiento 3'!F16)</f>
        <v/>
      </c>
      <c r="AK61" s="191" t="str">
        <f>IF('Mantenimiento 3'!G16=0,"",'Mantenimiento 3'!G16)</f>
        <v/>
      </c>
      <c r="AL61" s="191" t="str">
        <f>IF('Mantenimiento 3'!H16=0,"",'Mantenimiento 3'!H16)</f>
        <v/>
      </c>
      <c r="AM61" s="191" t="str">
        <f>IF('Mantenimiento 3'!I16=0,"",'Mantenimiento 3'!I16)</f>
        <v/>
      </c>
      <c r="AN61" s="97">
        <f t="shared" si="7"/>
        <v>0</v>
      </c>
      <c r="AO61" s="97">
        <f t="shared" si="8"/>
        <v>0</v>
      </c>
      <c r="AQ61" s="188" t="b">
        <f t="shared" si="3"/>
        <v>1</v>
      </c>
      <c r="AR61" s="188" t="b">
        <f t="shared" si="4"/>
        <v>1</v>
      </c>
      <c r="AS61" s="188" t="b">
        <f t="shared" si="5"/>
        <v>1</v>
      </c>
      <c r="AT61" s="188" t="b">
        <f t="shared" si="6"/>
        <v>1</v>
      </c>
    </row>
    <row r="62" spans="1:46" ht="45.75" customHeight="1" x14ac:dyDescent="0.45">
      <c r="A62" s="1">
        <v>53</v>
      </c>
      <c r="B62" s="137" t="s">
        <v>215</v>
      </c>
      <c r="C62" s="114" t="s">
        <v>178</v>
      </c>
      <c r="D62" s="115" t="s">
        <v>138</v>
      </c>
      <c r="E62" s="126" t="s">
        <v>219</v>
      </c>
      <c r="F62" s="117">
        <v>0.02</v>
      </c>
      <c r="G62" s="118" t="str">
        <f>Mantenimiento!F13</f>
        <v/>
      </c>
      <c r="H62" s="121">
        <f>Mantenimiento!G13</f>
        <v>0</v>
      </c>
      <c r="I62" s="153" t="str">
        <f>Mantenimiento!H13</f>
        <v/>
      </c>
      <c r="J62" s="153" t="str">
        <f>Mantenimiento!I13</f>
        <v/>
      </c>
      <c r="K62" s="153" t="str">
        <f>Mantenimiento!J13</f>
        <v/>
      </c>
      <c r="L62" s="153" t="str">
        <f>Mantenimiento!K13</f>
        <v/>
      </c>
      <c r="M62" s="118" t="str">
        <f>Mantenimiento!L13</f>
        <v>Cumpre</v>
      </c>
      <c r="N62" s="121">
        <f>Mantenimiento!M13</f>
        <v>1.3999999999999999E-2</v>
      </c>
      <c r="O62" s="118">
        <f>Mantenimiento!N13</f>
        <v>0</v>
      </c>
      <c r="P62" s="118" t="str">
        <f>Mantenimiento!O13</f>
        <v>-</v>
      </c>
      <c r="Q62" s="118" t="str">
        <f>Mantenimiento!P13</f>
        <v>-</v>
      </c>
      <c r="R62" s="118" t="str">
        <f>Mantenimiento!Q13</f>
        <v>-</v>
      </c>
      <c r="S62" s="118" t="str">
        <f>Mantenimiento!R13</f>
        <v>-</v>
      </c>
      <c r="T62" s="118" t="str">
        <f>Mantenimiento!S13</f>
        <v/>
      </c>
      <c r="U62" s="118" t="str">
        <f>Mantenimiento!T13</f>
        <v/>
      </c>
      <c r="V62" s="156" t="str">
        <f>IF(Mantenimiento!U13=0.5,"",Mantenimiento!U13)</f>
        <v/>
      </c>
      <c r="W62" s="156" t="str">
        <f>IF(Mantenimiento!V13=0.5,"",Mantenimiento!V13)</f>
        <v/>
      </c>
      <c r="X62" s="156" t="str">
        <f>IF(Mantenimiento!W13=0.5,"",Mantenimiento!W13)</f>
        <v/>
      </c>
      <c r="Y62" s="156" t="str">
        <f>IF(Mantenimiento!X13=0.5,"",Mantenimiento!X13)</f>
        <v/>
      </c>
      <c r="Z62" s="156" t="str">
        <f>IF(Mantenimiento!Y13=0.5,"",Mantenimiento!Y13)</f>
        <v/>
      </c>
      <c r="AA62" s="123" t="str">
        <f>Mantenimiento!Z13</f>
        <v>Não Planificado</v>
      </c>
      <c r="AB62" s="118" t="str">
        <f>Mantenimiento!AA13</f>
        <v>Cumpre</v>
      </c>
      <c r="AC62" s="121">
        <f>Mantenimiento!AB13</f>
        <v>1.3999999999999999E-2</v>
      </c>
      <c r="AD62" s="121">
        <f>Mantenimiento!AC13</f>
        <v>1</v>
      </c>
      <c r="AE62" s="153">
        <f>Mantenimiento!AD13</f>
        <v>3</v>
      </c>
      <c r="AF62" s="153">
        <f>Mantenimiento!AE13</f>
        <v>3</v>
      </c>
      <c r="AG62" s="153">
        <f>Mantenimiento!AF13</f>
        <v>2</v>
      </c>
      <c r="AH62" s="153" t="str">
        <f>Mantenimiento!AG13</f>
        <v/>
      </c>
      <c r="AI62" s="191" t="str">
        <f>IF('Mantenimiento 4'!E16=0,"",'Mantenimiento 4'!E16)</f>
        <v>NBC</v>
      </c>
      <c r="AJ62" s="191" t="str">
        <f>IF('Mantenimiento 4'!F16=0,"",'Mantenimiento 4'!F16)</f>
        <v/>
      </c>
      <c r="AK62" s="191" t="str">
        <f>IF('Mantenimiento 4'!G16=0,"",'Mantenimiento 4'!G16)</f>
        <v/>
      </c>
      <c r="AL62" s="191" t="str">
        <f>IF('Mantenimiento 4'!H16=0,"",'Mantenimiento 4'!H16)</f>
        <v/>
      </c>
      <c r="AM62" s="191" t="str">
        <f>IF('Mantenimiento 4'!I16=0,"",'Mantenimiento 4'!I16)</f>
        <v/>
      </c>
      <c r="AN62" s="97">
        <f t="shared" si="7"/>
        <v>1.3999999999999999E-2</v>
      </c>
      <c r="AO62" s="97">
        <f t="shared" si="8"/>
        <v>1.3999999999999999E-2</v>
      </c>
      <c r="AQ62" s="188" t="b">
        <f t="shared" si="3"/>
        <v>1</v>
      </c>
      <c r="AR62" s="188" t="b">
        <f t="shared" si="4"/>
        <v>1</v>
      </c>
      <c r="AS62" s="188" t="b">
        <f t="shared" si="5"/>
        <v>1</v>
      </c>
      <c r="AT62" s="188" t="b">
        <f t="shared" si="6"/>
        <v>1</v>
      </c>
    </row>
    <row r="63" spans="1:46" ht="45.75" customHeight="1" x14ac:dyDescent="0.45">
      <c r="A63" s="1">
        <v>54</v>
      </c>
      <c r="B63" s="137" t="s">
        <v>215</v>
      </c>
      <c r="C63" s="114" t="s">
        <v>220</v>
      </c>
      <c r="D63" s="115" t="s">
        <v>141</v>
      </c>
      <c r="E63" s="126" t="s">
        <v>221</v>
      </c>
      <c r="F63" s="117">
        <v>0.02</v>
      </c>
      <c r="G63" s="118" t="str">
        <f>Mantenimiento!F14</f>
        <v>Mais que cumpre</v>
      </c>
      <c r="H63" s="121">
        <f>Mantenimiento!G14</f>
        <v>1.7000000000000001E-2</v>
      </c>
      <c r="I63" s="153">
        <f>Mantenimiento!H14</f>
        <v>3</v>
      </c>
      <c r="J63" s="153">
        <f>Mantenimiento!I14</f>
        <v>3</v>
      </c>
      <c r="K63" s="153">
        <f>Mantenimiento!J14</f>
        <v>3</v>
      </c>
      <c r="L63" s="153" t="str">
        <f>Mantenimiento!K14</f>
        <v/>
      </c>
      <c r="M63" s="118" t="str">
        <f>Mantenimiento!L14</f>
        <v>Mais que Cumpre</v>
      </c>
      <c r="N63" s="121">
        <f>Mantenimiento!M14</f>
        <v>1.7000000000000001E-2</v>
      </c>
      <c r="O63" s="118">
        <f>Mantenimiento!N14</f>
        <v>1</v>
      </c>
      <c r="P63" s="118" t="str">
        <f>Mantenimiento!O14</f>
        <v>-</v>
      </c>
      <c r="Q63" s="118" t="str">
        <f>Mantenimiento!P14</f>
        <v>D</v>
      </c>
      <c r="R63" s="118" t="str">
        <f>Mantenimiento!Q14</f>
        <v>D</v>
      </c>
      <c r="S63" s="118" t="str">
        <f>Mantenimiento!R14</f>
        <v>-</v>
      </c>
      <c r="T63" s="118">
        <f>Mantenimiento!S14</f>
        <v>1</v>
      </c>
      <c r="U63" s="118" t="str">
        <f>Mantenimiento!T14</f>
        <v>Baja</v>
      </c>
      <c r="V63" s="156" t="str">
        <f>IF(Mantenimiento!U14=0.5,"",Mantenimiento!U14)</f>
        <v/>
      </c>
      <c r="W63" s="156" t="str">
        <f>IF(Mantenimiento!V14=0.5,"",Mantenimiento!V14)</f>
        <v/>
      </c>
      <c r="X63" s="156" t="str">
        <f>IF(Mantenimiento!W14=0.5,"",Mantenimiento!W14)</f>
        <v/>
      </c>
      <c r="Y63" s="156" t="str">
        <f>IF(Mantenimiento!X14=0.5,"",Mantenimiento!X14)</f>
        <v/>
      </c>
      <c r="Z63" s="156" t="str">
        <f>IF(Mantenimiento!Y14=0.5,"",Mantenimiento!Y14)</f>
        <v/>
      </c>
      <c r="AA63" s="123" t="str">
        <f>Mantenimiento!Z14</f>
        <v>À Tempo</v>
      </c>
      <c r="AB63" s="118" t="str">
        <f>Mantenimiento!AA14</f>
        <v>Mais que cumpre</v>
      </c>
      <c r="AC63" s="121">
        <f>Mantenimiento!AB14</f>
        <v>1.7000000000000001E-2</v>
      </c>
      <c r="AD63" s="121">
        <f>Mantenimiento!AC14</f>
        <v>1</v>
      </c>
      <c r="AE63" s="153">
        <f>Mantenimiento!AD14</f>
        <v>3</v>
      </c>
      <c r="AF63" s="153">
        <f>Mantenimiento!AE14</f>
        <v>3</v>
      </c>
      <c r="AG63" s="153">
        <f>Mantenimiento!AF14</f>
        <v>3</v>
      </c>
      <c r="AH63" s="153" t="str">
        <f>Mantenimiento!AG14</f>
        <v/>
      </c>
      <c r="AI63" s="191" t="str">
        <f>IF('Mantenimiento 5'!E16=0,"",'Mantenimiento 5'!E16)</f>
        <v>NBC</v>
      </c>
      <c r="AJ63" s="191" t="str">
        <f>IF('Mantenimiento 5'!F16=0,"",'Mantenimiento 5'!F16)</f>
        <v/>
      </c>
      <c r="AK63" s="191" t="str">
        <f>IF('Mantenimiento 5'!G16=0,"",'Mantenimiento 5'!G16)</f>
        <v/>
      </c>
      <c r="AL63" s="191" t="str">
        <f>IF('Mantenimiento 5'!H16=0,"",'Mantenimiento 5'!H16)</f>
        <v/>
      </c>
      <c r="AM63" s="191" t="str">
        <f>IF('Mantenimiento 5'!I16=0,"",'Mantenimiento 5'!I16)</f>
        <v/>
      </c>
      <c r="AN63" s="97">
        <f t="shared" si="7"/>
        <v>0</v>
      </c>
      <c r="AO63" s="97">
        <f t="shared" si="8"/>
        <v>0</v>
      </c>
      <c r="AQ63" s="188" t="b">
        <f t="shared" si="3"/>
        <v>1</v>
      </c>
      <c r="AR63" s="188" t="b">
        <f t="shared" si="4"/>
        <v>1</v>
      </c>
      <c r="AS63" s="188" t="b">
        <f t="shared" si="5"/>
        <v>1</v>
      </c>
      <c r="AT63" s="188" t="b">
        <f t="shared" si="6"/>
        <v>1</v>
      </c>
    </row>
    <row r="64" spans="1:46" ht="45.75" customHeight="1" x14ac:dyDescent="0.45">
      <c r="A64" s="1">
        <v>55</v>
      </c>
      <c r="B64" s="137" t="s">
        <v>215</v>
      </c>
      <c r="C64" s="114" t="s">
        <v>220</v>
      </c>
      <c r="D64" s="115" t="s">
        <v>143</v>
      </c>
      <c r="E64" s="126" t="s">
        <v>222</v>
      </c>
      <c r="F64" s="117">
        <v>0.02</v>
      </c>
      <c r="G64" s="118" t="str">
        <f>Mantenimiento!F15</f>
        <v>Cumpre</v>
      </c>
      <c r="H64" s="121">
        <f>Mantenimiento!G15</f>
        <v>1.3999999999999999E-2</v>
      </c>
      <c r="I64" s="153">
        <f>Mantenimiento!H15</f>
        <v>3</v>
      </c>
      <c r="J64" s="153">
        <f>Mantenimiento!I15</f>
        <v>3</v>
      </c>
      <c r="K64" s="153">
        <f>Mantenimiento!J15</f>
        <v>2</v>
      </c>
      <c r="L64" s="153" t="str">
        <f>Mantenimiento!K15</f>
        <v/>
      </c>
      <c r="M64" s="118" t="str">
        <f>Mantenimiento!L15</f>
        <v>Melhor Prática</v>
      </c>
      <c r="N64" s="121">
        <f>Mantenimiento!M15</f>
        <v>0.02</v>
      </c>
      <c r="O64" s="118">
        <f>Mantenimiento!N15</f>
        <v>0.7</v>
      </c>
      <c r="P64" s="118" t="str">
        <f>Mantenimiento!O15</f>
        <v>-</v>
      </c>
      <c r="Q64" s="118" t="str">
        <f>Mantenimiento!P15</f>
        <v>D</v>
      </c>
      <c r="R64" s="118" t="str">
        <f>Mantenimiento!Q15</f>
        <v>D</v>
      </c>
      <c r="S64" s="118" t="str">
        <f>Mantenimiento!R15</f>
        <v>D</v>
      </c>
      <c r="T64" s="118">
        <f>Mantenimiento!S15</f>
        <v>2</v>
      </c>
      <c r="U64" s="118" t="str">
        <f>Mantenimiento!T15</f>
        <v>Baja</v>
      </c>
      <c r="V64" s="156" t="str">
        <f>IF(Mantenimiento!U15=0.5,"",Mantenimiento!U15)</f>
        <v/>
      </c>
      <c r="W64" s="156" t="str">
        <f>IF(Mantenimiento!V15=0.5,"",Mantenimiento!V15)</f>
        <v/>
      </c>
      <c r="X64" s="156">
        <f>IF(Mantenimiento!W15=0.5,"",Mantenimiento!W15)</f>
        <v>1</v>
      </c>
      <c r="Y64" s="156">
        <f>IF(Mantenimiento!X15=0.5,"",Mantenimiento!X15)</f>
        <v>1</v>
      </c>
      <c r="Z64" s="156">
        <f>IF(Mantenimiento!Y15=0.5,"",Mantenimiento!Y15)</f>
        <v>1</v>
      </c>
      <c r="AA64" s="123" t="str">
        <f>Mantenimiento!Z15</f>
        <v>Atrasado</v>
      </c>
      <c r="AB64" s="118" t="str">
        <f>Mantenimiento!AA15</f>
        <v>Melhor Prática</v>
      </c>
      <c r="AC64" s="121">
        <f>Mantenimiento!AB15</f>
        <v>0.02</v>
      </c>
      <c r="AD64" s="121">
        <f>Mantenimiento!AC15</f>
        <v>1</v>
      </c>
      <c r="AE64" s="153">
        <f>Mantenimiento!AD15</f>
        <v>3</v>
      </c>
      <c r="AF64" s="153">
        <f>Mantenimiento!AE15</f>
        <v>3</v>
      </c>
      <c r="AG64" s="153">
        <f>Mantenimiento!AF15</f>
        <v>3</v>
      </c>
      <c r="AH64" s="153">
        <f>Mantenimiento!AG15</f>
        <v>3</v>
      </c>
      <c r="AI64" s="191" t="str">
        <f>IF('Mantenimiento 6'!E16=0,"",'Mantenimiento 6'!E16)</f>
        <v>NBC</v>
      </c>
      <c r="AJ64" s="191" t="str">
        <f>IF('Mantenimiento 6'!F16=0,"",'Mantenimiento 6'!F16)</f>
        <v/>
      </c>
      <c r="AK64" s="191" t="str">
        <f>IF('Mantenimiento 6'!G16=0,"",'Mantenimiento 6'!G16)</f>
        <v/>
      </c>
      <c r="AL64" s="191" t="str">
        <f>IF('Mantenimiento 6'!H16=0,"",'Mantenimiento 6'!H16)</f>
        <v/>
      </c>
      <c r="AM64" s="191" t="str">
        <f>IF('Mantenimiento 6'!I16=0,"",'Mantenimiento 6'!I16)</f>
        <v/>
      </c>
      <c r="AN64" s="97">
        <f t="shared" si="7"/>
        <v>6.0000000000000019E-3</v>
      </c>
      <c r="AO64" s="97">
        <f t="shared" si="8"/>
        <v>6.0000000000000019E-3</v>
      </c>
      <c r="AQ64" s="188" t="b">
        <f t="shared" si="3"/>
        <v>1</v>
      </c>
      <c r="AR64" s="188" t="b">
        <f t="shared" si="4"/>
        <v>1</v>
      </c>
      <c r="AS64" s="188" t="b">
        <f t="shared" si="5"/>
        <v>1</v>
      </c>
      <c r="AT64" s="188" t="b">
        <f t="shared" si="6"/>
        <v>1</v>
      </c>
    </row>
    <row r="65" spans="1:46" ht="45.75" customHeight="1" x14ac:dyDescent="0.45">
      <c r="A65" s="1">
        <v>56</v>
      </c>
      <c r="B65" s="137" t="s">
        <v>215</v>
      </c>
      <c r="C65" s="114" t="s">
        <v>223</v>
      </c>
      <c r="D65" s="115" t="s">
        <v>146</v>
      </c>
      <c r="E65" s="126" t="s">
        <v>224</v>
      </c>
      <c r="F65" s="117">
        <v>2.5000000000000001E-2</v>
      </c>
      <c r="G65" s="118" t="str">
        <f>Mantenimiento!F16</f>
        <v>Não cumpre</v>
      </c>
      <c r="H65" s="121">
        <f>Mantenimiento!G16</f>
        <v>0</v>
      </c>
      <c r="I65" s="153">
        <f>Mantenimiento!H16</f>
        <v>2</v>
      </c>
      <c r="J65" s="153">
        <f>Mantenimiento!I16</f>
        <v>2</v>
      </c>
      <c r="K65" s="153">
        <f>Mantenimiento!J16</f>
        <v>2</v>
      </c>
      <c r="L65" s="153" t="str">
        <f>Mantenimiento!K16</f>
        <v/>
      </c>
      <c r="M65" s="118" t="str">
        <f>Mantenimiento!L16</f>
        <v>Mais que Cumpre</v>
      </c>
      <c r="N65" s="121">
        <f>Mantenimiento!M16</f>
        <v>2.1250000000000002E-2</v>
      </c>
      <c r="O65" s="118">
        <f>Mantenimiento!N16</f>
        <v>0</v>
      </c>
      <c r="P65" s="118" t="str">
        <f>Mantenimiento!O16</f>
        <v>D</v>
      </c>
      <c r="Q65" s="118" t="str">
        <f>Mantenimiento!P16</f>
        <v>D</v>
      </c>
      <c r="R65" s="118" t="str">
        <f>Mantenimiento!Q16</f>
        <v>D</v>
      </c>
      <c r="S65" s="118" t="str">
        <f>Mantenimiento!R16</f>
        <v>D</v>
      </c>
      <c r="T65" s="118">
        <f>Mantenimiento!S16</f>
        <v>3</v>
      </c>
      <c r="U65" s="118" t="str">
        <f>Mantenimiento!T16</f>
        <v>Alta</v>
      </c>
      <c r="V65" s="156" t="str">
        <f>IF(Mantenimiento!U16=0.5,"",Mantenimiento!U16)</f>
        <v/>
      </c>
      <c r="W65" s="156" t="str">
        <f>IF(Mantenimiento!V16=0.5,"",Mantenimiento!V16)</f>
        <v/>
      </c>
      <c r="X65" s="156">
        <f>IF(Mantenimiento!W16=0.5,"",Mantenimiento!W16)</f>
        <v>1</v>
      </c>
      <c r="Y65" s="156">
        <f>IF(Mantenimiento!X16=0.5,"",Mantenimiento!X16)</f>
        <v>1</v>
      </c>
      <c r="Z65" s="156">
        <f>IF(Mantenimiento!Y16=0.5,"",Mantenimiento!Y16)</f>
        <v>1</v>
      </c>
      <c r="AA65" s="123" t="str">
        <f>Mantenimiento!Z16</f>
        <v>À Tempo</v>
      </c>
      <c r="AB65" s="118" t="str">
        <f>Mantenimiento!AA16</f>
        <v>Melhor Prática</v>
      </c>
      <c r="AC65" s="121">
        <f>Mantenimiento!AB16</f>
        <v>2.5000000000000001E-2</v>
      </c>
      <c r="AD65" s="121">
        <f>Mantenimiento!AC16</f>
        <v>1.1764705882352942</v>
      </c>
      <c r="AE65" s="153">
        <f>Mantenimiento!AD16</f>
        <v>3</v>
      </c>
      <c r="AF65" s="153">
        <f>Mantenimiento!AE16</f>
        <v>3</v>
      </c>
      <c r="AG65" s="153">
        <f>Mantenimiento!AF16</f>
        <v>3</v>
      </c>
      <c r="AH65" s="153">
        <f>Mantenimiento!AG16</f>
        <v>3</v>
      </c>
      <c r="AI65" s="191" t="str">
        <f>IF('Mantenimiento 7'!E16=0,"",'Mantenimiento 7'!E16)</f>
        <v>BC</v>
      </c>
      <c r="AJ65" s="191" t="str">
        <f>IF('Mantenimiento 7'!F16=0,"",'Mantenimiento 7'!F16)</f>
        <v>x</v>
      </c>
      <c r="AK65" s="191" t="str">
        <f>IF('Mantenimiento 7'!G16=0,"",'Mantenimiento 7'!G16)</f>
        <v/>
      </c>
      <c r="AL65" s="191" t="str">
        <f>IF('Mantenimiento 7'!H16=0,"",'Mantenimiento 7'!H16)</f>
        <v/>
      </c>
      <c r="AM65" s="191" t="str">
        <f>IF('Mantenimiento 7'!I16=0,"",'Mantenimiento 7'!I16)</f>
        <v/>
      </c>
      <c r="AN65" s="97">
        <f t="shared" si="7"/>
        <v>2.5000000000000001E-2</v>
      </c>
      <c r="AO65" s="97">
        <f t="shared" si="8"/>
        <v>2.1250000000000002E-2</v>
      </c>
      <c r="AQ65" s="188" t="b">
        <f t="shared" si="3"/>
        <v>1</v>
      </c>
      <c r="AR65" s="188" t="b">
        <f t="shared" si="4"/>
        <v>1</v>
      </c>
      <c r="AS65" s="188" t="b">
        <f t="shared" si="5"/>
        <v>1</v>
      </c>
      <c r="AT65" s="188" t="b">
        <f t="shared" si="6"/>
        <v>1</v>
      </c>
    </row>
    <row r="66" spans="1:46" ht="45.75" customHeight="1" x14ac:dyDescent="0.45">
      <c r="A66" s="1">
        <v>57</v>
      </c>
      <c r="B66" s="137" t="s">
        <v>215</v>
      </c>
      <c r="C66" s="114" t="s">
        <v>225</v>
      </c>
      <c r="D66" s="115" t="s">
        <v>148</v>
      </c>
      <c r="E66" s="126" t="s">
        <v>226</v>
      </c>
      <c r="F66" s="117">
        <v>0.02</v>
      </c>
      <c r="G66" s="118" t="str">
        <f>Mantenimiento!F17</f>
        <v>Cumpre</v>
      </c>
      <c r="H66" s="121">
        <f>Mantenimiento!G17</f>
        <v>1.3999999999999999E-2</v>
      </c>
      <c r="I66" s="153">
        <f>Mantenimiento!H17</f>
        <v>3</v>
      </c>
      <c r="J66" s="153">
        <f>Mantenimiento!I17</f>
        <v>3</v>
      </c>
      <c r="K66" s="153">
        <f>Mantenimiento!J17</f>
        <v>2</v>
      </c>
      <c r="L66" s="153" t="str">
        <f>Mantenimiento!K17</f>
        <v/>
      </c>
      <c r="M66" s="118" t="str">
        <f>Mantenimiento!L17</f>
        <v>Mais que Cumpre</v>
      </c>
      <c r="N66" s="121">
        <f>Mantenimiento!M17</f>
        <v>1.7000000000000001E-2</v>
      </c>
      <c r="O66" s="118">
        <f>Mantenimiento!N17</f>
        <v>0.82352941176470573</v>
      </c>
      <c r="P66" s="118" t="str">
        <f>Mantenimiento!O17</f>
        <v>-</v>
      </c>
      <c r="Q66" s="118" t="str">
        <f>Mantenimiento!P17</f>
        <v>D</v>
      </c>
      <c r="R66" s="118" t="str">
        <f>Mantenimiento!Q17</f>
        <v>D</v>
      </c>
      <c r="S66" s="118" t="str">
        <f>Mantenimiento!R17</f>
        <v>D</v>
      </c>
      <c r="T66" s="118">
        <f>Mantenimiento!S17</f>
        <v>3</v>
      </c>
      <c r="U66" s="118" t="str">
        <f>Mantenimiento!T17</f>
        <v>Alta</v>
      </c>
      <c r="V66" s="156" t="str">
        <f>IF(Mantenimiento!U17=0.5,"",Mantenimiento!U17)</f>
        <v/>
      </c>
      <c r="W66" s="156" t="str">
        <f>IF(Mantenimiento!V17=0.5,"",Mantenimiento!V17)</f>
        <v/>
      </c>
      <c r="X66" s="156" t="str">
        <f>IF(Mantenimiento!W17=0.5,"",Mantenimiento!W17)</f>
        <v/>
      </c>
      <c r="Y66" s="156" t="str">
        <f>IF(Mantenimiento!X17=0.5,"",Mantenimiento!X17)</f>
        <v/>
      </c>
      <c r="Z66" s="156" t="str">
        <f>IF(Mantenimiento!Y17=0.5,"",Mantenimiento!Y17)</f>
        <v/>
      </c>
      <c r="AA66" s="123" t="str">
        <f>Mantenimiento!Z17</f>
        <v>Atrasado</v>
      </c>
      <c r="AB66" s="118" t="str">
        <f>Mantenimiento!AA17</f>
        <v>Mais que cumpre</v>
      </c>
      <c r="AC66" s="121">
        <f>Mantenimiento!AB17</f>
        <v>1.7000000000000001E-2</v>
      </c>
      <c r="AD66" s="121">
        <f>Mantenimiento!AC17</f>
        <v>1</v>
      </c>
      <c r="AE66" s="153">
        <f>Mantenimiento!AD17</f>
        <v>3</v>
      </c>
      <c r="AF66" s="153">
        <f>Mantenimiento!AE17</f>
        <v>3</v>
      </c>
      <c r="AG66" s="153">
        <f>Mantenimiento!AF17</f>
        <v>3</v>
      </c>
      <c r="AH66" s="153">
        <f>Mantenimiento!AG17</f>
        <v>1</v>
      </c>
      <c r="AI66" s="191" t="str">
        <f>IF('Mantenimiento 8'!E16=0,"",'Mantenimiento 8'!E16)</f>
        <v>NBC</v>
      </c>
      <c r="AJ66" s="191" t="str">
        <f>IF('Mantenimiento 8'!F16=0,"",'Mantenimiento 8'!F16)</f>
        <v/>
      </c>
      <c r="AK66" s="191" t="str">
        <f>IF('Mantenimiento 8'!G16=0,"",'Mantenimiento 8'!G16)</f>
        <v/>
      </c>
      <c r="AL66" s="191" t="str">
        <f>IF('Mantenimiento 8'!H16=0,"",'Mantenimiento 8'!H16)</f>
        <v/>
      </c>
      <c r="AM66" s="191" t="str">
        <f>IF('Mantenimiento 8'!I16=0,"",'Mantenimiento 8'!I16)</f>
        <v/>
      </c>
      <c r="AN66" s="97">
        <f t="shared" si="7"/>
        <v>3.0000000000000027E-3</v>
      </c>
      <c r="AO66" s="97">
        <f t="shared" si="8"/>
        <v>3.0000000000000027E-3</v>
      </c>
      <c r="AQ66" s="188" t="b">
        <f t="shared" si="3"/>
        <v>1</v>
      </c>
      <c r="AR66" s="188" t="b">
        <f t="shared" si="4"/>
        <v>1</v>
      </c>
      <c r="AS66" s="188" t="b">
        <f t="shared" si="5"/>
        <v>1</v>
      </c>
      <c r="AT66" s="188" t="b">
        <f t="shared" si="6"/>
        <v>1</v>
      </c>
    </row>
    <row r="67" spans="1:46" ht="45.75" customHeight="1" x14ac:dyDescent="0.45">
      <c r="A67" s="1">
        <v>58</v>
      </c>
      <c r="B67" s="137" t="s">
        <v>215</v>
      </c>
      <c r="C67" s="114" t="s">
        <v>152</v>
      </c>
      <c r="D67" s="115" t="s">
        <v>150</v>
      </c>
      <c r="E67" s="126" t="s">
        <v>227</v>
      </c>
      <c r="F67" s="117">
        <v>1.4999999999999999E-2</v>
      </c>
      <c r="G67" s="118" t="str">
        <f>Mantenimiento!F18</f>
        <v>Não cumpre</v>
      </c>
      <c r="H67" s="121">
        <f>Mantenimiento!G18</f>
        <v>0</v>
      </c>
      <c r="I67" s="153">
        <f>Mantenimiento!H18</f>
        <v>1</v>
      </c>
      <c r="J67" s="153" t="str">
        <f>Mantenimiento!I18</f>
        <v/>
      </c>
      <c r="K67" s="153" t="str">
        <f>Mantenimiento!J18</f>
        <v/>
      </c>
      <c r="L67" s="153" t="str">
        <f>Mantenimiento!K18</f>
        <v/>
      </c>
      <c r="M67" s="118" t="str">
        <f>Mantenimiento!L18</f>
        <v>Cumpre</v>
      </c>
      <c r="N67" s="121">
        <f>Mantenimiento!M18</f>
        <v>1.0499999999999999E-2</v>
      </c>
      <c r="O67" s="118">
        <f>Mantenimiento!N18</f>
        <v>0</v>
      </c>
      <c r="P67" s="118" t="str">
        <f>Mantenimiento!O18</f>
        <v>-</v>
      </c>
      <c r="Q67" s="118" t="str">
        <f>Mantenimiento!P18</f>
        <v>-</v>
      </c>
      <c r="R67" s="118" t="str">
        <f>Mantenimiento!Q18</f>
        <v>-</v>
      </c>
      <c r="S67" s="118" t="str">
        <f>Mantenimiento!R18</f>
        <v>-</v>
      </c>
      <c r="T67" s="118">
        <f>Mantenimiento!S18</f>
        <v>2</v>
      </c>
      <c r="U67" s="118" t="str">
        <f>Mantenimiento!T18</f>
        <v>Alta</v>
      </c>
      <c r="V67" s="156" t="str">
        <f>IF(Mantenimiento!U18=0.5,"",Mantenimiento!U18)</f>
        <v/>
      </c>
      <c r="W67" s="156" t="str">
        <f>IF(Mantenimiento!V18=0.5,"",Mantenimiento!V18)</f>
        <v/>
      </c>
      <c r="X67" s="156" t="str">
        <f>IF(Mantenimiento!W18=0.5,"",Mantenimiento!W18)</f>
        <v/>
      </c>
      <c r="Y67" s="156" t="str">
        <f>IF(Mantenimiento!X18=0.5,"",Mantenimiento!X18)</f>
        <v/>
      </c>
      <c r="Z67" s="156" t="str">
        <f>IF(Mantenimiento!Y18=0.5,"",Mantenimiento!Y18)</f>
        <v/>
      </c>
      <c r="AA67" s="123" t="str">
        <f>Mantenimiento!Z18</f>
        <v>Atrasado</v>
      </c>
      <c r="AB67" s="118" t="str">
        <f>Mantenimiento!AA18</f>
        <v>Cumpre</v>
      </c>
      <c r="AC67" s="121">
        <f>Mantenimiento!AB18</f>
        <v>1.0499999999999999E-2</v>
      </c>
      <c r="AD67" s="121">
        <f>Mantenimiento!AC18</f>
        <v>1</v>
      </c>
      <c r="AE67" s="153">
        <f>Mantenimiento!AD18</f>
        <v>3</v>
      </c>
      <c r="AF67" s="153">
        <f>Mantenimiento!AE18</f>
        <v>3</v>
      </c>
      <c r="AG67" s="153" t="str">
        <f>Mantenimiento!AF18</f>
        <v/>
      </c>
      <c r="AH67" s="153" t="str">
        <f>Mantenimiento!AG18</f>
        <v/>
      </c>
      <c r="AI67" s="191" t="str">
        <f>IF('Mantenimiento 9'!E16=0,"",'Mantenimiento 9'!E16)</f>
        <v>NBC</v>
      </c>
      <c r="AJ67" s="191" t="str">
        <f>IF('Mantenimiento 9'!F16=0,"",'Mantenimiento 9'!F16)</f>
        <v/>
      </c>
      <c r="AK67" s="191" t="str">
        <f>IF('Mantenimiento 9'!G16=0,"",'Mantenimiento 9'!G16)</f>
        <v/>
      </c>
      <c r="AL67" s="191" t="str">
        <f>IF('Mantenimiento 9'!H16=0,"",'Mantenimiento 9'!H16)</f>
        <v/>
      </c>
      <c r="AM67" s="191" t="str">
        <f>IF('Mantenimiento 9'!I16=0,"",'Mantenimiento 9'!I16)</f>
        <v/>
      </c>
      <c r="AN67" s="97">
        <f t="shared" si="7"/>
        <v>1.0499999999999999E-2</v>
      </c>
      <c r="AO67" s="97">
        <f t="shared" si="8"/>
        <v>1.0499999999999999E-2</v>
      </c>
      <c r="AQ67" s="188" t="b">
        <f t="shared" si="3"/>
        <v>1</v>
      </c>
      <c r="AR67" s="188" t="b">
        <f t="shared" si="4"/>
        <v>1</v>
      </c>
      <c r="AS67" s="188" t="b">
        <f t="shared" si="5"/>
        <v>1</v>
      </c>
      <c r="AT67" s="188" t="b">
        <f t="shared" si="6"/>
        <v>1</v>
      </c>
    </row>
    <row r="68" spans="1:46" ht="45.75" customHeight="1" x14ac:dyDescent="0.45">
      <c r="A68" s="1">
        <v>59</v>
      </c>
      <c r="B68" s="137" t="s">
        <v>215</v>
      </c>
      <c r="C68" s="114" t="s">
        <v>155</v>
      </c>
      <c r="D68" s="115" t="s">
        <v>153</v>
      </c>
      <c r="E68" s="126" t="s">
        <v>228</v>
      </c>
      <c r="F68" s="117">
        <v>1.4999999999999999E-2</v>
      </c>
      <c r="G68" s="118" t="str">
        <f>Mantenimiento!F19</f>
        <v>Não cumpre</v>
      </c>
      <c r="H68" s="121">
        <f>Mantenimiento!G19</f>
        <v>0</v>
      </c>
      <c r="I68" s="153">
        <f>Mantenimiento!H19</f>
        <v>2</v>
      </c>
      <c r="J68" s="153" t="str">
        <f>Mantenimiento!I19</f>
        <v/>
      </c>
      <c r="K68" s="153" t="str">
        <f>Mantenimiento!J19</f>
        <v/>
      </c>
      <c r="L68" s="153" t="str">
        <f>Mantenimiento!K19</f>
        <v/>
      </c>
      <c r="M68" s="118" t="str">
        <f>Mantenimiento!L19</f>
        <v>Cumpre</v>
      </c>
      <c r="N68" s="121">
        <f>Mantenimiento!M19</f>
        <v>1.0499999999999999E-2</v>
      </c>
      <c r="O68" s="118">
        <f>Mantenimiento!N19</f>
        <v>0</v>
      </c>
      <c r="P68" s="118" t="str">
        <f>Mantenimiento!O19</f>
        <v>D</v>
      </c>
      <c r="Q68" s="118" t="str">
        <f>Mantenimiento!P19</f>
        <v>-</v>
      </c>
      <c r="R68" s="118" t="str">
        <f>Mantenimiento!Q19</f>
        <v>-</v>
      </c>
      <c r="S68" s="118" t="str">
        <f>Mantenimiento!R19</f>
        <v>-</v>
      </c>
      <c r="T68" s="118">
        <f>Mantenimiento!S19</f>
        <v>3</v>
      </c>
      <c r="U68" s="118" t="str">
        <f>Mantenimiento!T19</f>
        <v>Alta</v>
      </c>
      <c r="V68" s="156" t="str">
        <f>IF(Mantenimiento!U19=0.5,"",Mantenimiento!U19)</f>
        <v/>
      </c>
      <c r="W68" s="156" t="str">
        <f>IF(Mantenimiento!V19=0.5,"",Mantenimiento!V19)</f>
        <v/>
      </c>
      <c r="X68" s="156" t="str">
        <f>IF(Mantenimiento!W19=0.5,"",Mantenimiento!W19)</f>
        <v/>
      </c>
      <c r="Y68" s="156" t="str">
        <f>IF(Mantenimiento!X19=0.5,"",Mantenimiento!X19)</f>
        <v/>
      </c>
      <c r="Z68" s="156" t="str">
        <f>IF(Mantenimiento!Y19=0.5,"",Mantenimiento!Y19)</f>
        <v/>
      </c>
      <c r="AA68" s="123" t="str">
        <f>Mantenimiento!Z19</f>
        <v>Atrasado</v>
      </c>
      <c r="AB68" s="118" t="str">
        <f>Mantenimiento!AA19</f>
        <v>Cumpre</v>
      </c>
      <c r="AC68" s="121">
        <f>Mantenimiento!AB19</f>
        <v>1.0499999999999999E-2</v>
      </c>
      <c r="AD68" s="121">
        <f>Mantenimiento!AC19</f>
        <v>1</v>
      </c>
      <c r="AE68" s="153">
        <f>Mantenimiento!AD19</f>
        <v>3</v>
      </c>
      <c r="AF68" s="153">
        <f>Mantenimiento!AE19</f>
        <v>3</v>
      </c>
      <c r="AG68" s="153" t="str">
        <f>Mantenimiento!AF19</f>
        <v/>
      </c>
      <c r="AH68" s="153" t="str">
        <f>Mantenimiento!AG19</f>
        <v/>
      </c>
      <c r="AI68" s="191" t="str">
        <f>IF('Mantenimiento 10'!E16=0,"",'Mantenimiento 10'!E16)</f>
        <v>NBC</v>
      </c>
      <c r="AJ68" s="191" t="str">
        <f>IF('Mantenimiento 10'!F16=0,"",'Mantenimiento 10'!F16)</f>
        <v/>
      </c>
      <c r="AK68" s="191" t="str">
        <f>IF('Mantenimiento 10'!G16=0,"",'Mantenimiento 10'!G16)</f>
        <v/>
      </c>
      <c r="AL68" s="191" t="str">
        <f>IF('Mantenimiento 10'!H16=0,"",'Mantenimiento 10'!H16)</f>
        <v/>
      </c>
      <c r="AM68" s="191" t="str">
        <f>IF('Mantenimiento 10'!I16=0,"",'Mantenimiento 10'!I16)</f>
        <v/>
      </c>
      <c r="AN68" s="97">
        <f t="shared" si="7"/>
        <v>1.0499999999999999E-2</v>
      </c>
      <c r="AO68" s="97">
        <f t="shared" si="8"/>
        <v>1.0499999999999999E-2</v>
      </c>
      <c r="AQ68" s="188" t="b">
        <f t="shared" si="3"/>
        <v>1</v>
      </c>
      <c r="AR68" s="188" t="b">
        <f t="shared" si="4"/>
        <v>1</v>
      </c>
      <c r="AS68" s="188" t="b">
        <f t="shared" si="5"/>
        <v>1</v>
      </c>
      <c r="AT68" s="188" t="b">
        <f t="shared" si="6"/>
        <v>1</v>
      </c>
    </row>
    <row r="69" spans="1:46" ht="45.75" customHeight="1" x14ac:dyDescent="0.45">
      <c r="A69" s="1">
        <v>60</v>
      </c>
      <c r="B69" s="137" t="s">
        <v>229</v>
      </c>
      <c r="C69" s="114" t="s">
        <v>230</v>
      </c>
      <c r="D69" s="115" t="s">
        <v>132</v>
      </c>
      <c r="E69" s="126" t="s">
        <v>231</v>
      </c>
      <c r="F69" s="117">
        <v>0.02</v>
      </c>
      <c r="G69" s="118" t="str">
        <f>Descarte!F10</f>
        <v>Parcial</v>
      </c>
      <c r="H69" s="121">
        <f>Descarte!G10</f>
        <v>8.0000000000000002E-3</v>
      </c>
      <c r="I69" s="153">
        <f>Descarte!H10</f>
        <v>3</v>
      </c>
      <c r="J69" s="153">
        <f>Descarte!I10</f>
        <v>2</v>
      </c>
      <c r="K69" s="153">
        <f>Descarte!J10</f>
        <v>3</v>
      </c>
      <c r="L69" s="153">
        <f>Descarte!K10</f>
        <v>3</v>
      </c>
      <c r="M69" s="118" t="str">
        <f>Descarte!L10</f>
        <v>Melhor Prática</v>
      </c>
      <c r="N69" s="121">
        <f>Descarte!M10</f>
        <v>0.02</v>
      </c>
      <c r="O69" s="118">
        <f>Descarte!N10</f>
        <v>0.4</v>
      </c>
      <c r="P69" s="118" t="str">
        <f>Descarte!O10</f>
        <v>-</v>
      </c>
      <c r="Q69" s="118" t="str">
        <f>Descarte!P10</f>
        <v>-</v>
      </c>
      <c r="R69" s="118" t="str">
        <f>Descarte!Q10</f>
        <v>D</v>
      </c>
      <c r="S69" s="118" t="str">
        <f>Descarte!R10</f>
        <v>D</v>
      </c>
      <c r="T69" s="118" t="str">
        <f>Descarte!S10</f>
        <v/>
      </c>
      <c r="U69" s="118" t="str">
        <f>Descarte!T10</f>
        <v/>
      </c>
      <c r="V69" s="156" t="str">
        <f>IF(Descarte!U10=0.5,"",Descarte!U10)</f>
        <v/>
      </c>
      <c r="W69" s="156" t="str">
        <f>IF(Descarte!V10=0.5,"",Descarte!V10)</f>
        <v/>
      </c>
      <c r="X69" s="156" t="str">
        <f>IF(Descarte!W10=0.5,"",Descarte!W10)</f>
        <v/>
      </c>
      <c r="Y69" s="156" t="str">
        <f>IF(Descarte!X10=0.5,"",Descarte!X10)</f>
        <v/>
      </c>
      <c r="Z69" s="156" t="str">
        <f>IF(Descarte!Y10=0.5,"",Descarte!Y10)</f>
        <v/>
      </c>
      <c r="AA69" s="123" t="str">
        <f>Descarte!Z10</f>
        <v>Não Planificado</v>
      </c>
      <c r="AB69" s="118" t="str">
        <f>Descarte!AA10</f>
        <v>Melhor Prática</v>
      </c>
      <c r="AC69" s="121">
        <f>Descarte!AB10</f>
        <v>0.02</v>
      </c>
      <c r="AD69" s="121">
        <f>Descarte!AC10</f>
        <v>1</v>
      </c>
      <c r="AE69" s="153">
        <f>Descarte!AD10</f>
        <v>3</v>
      </c>
      <c r="AF69" s="153">
        <f>Descarte!AE10</f>
        <v>3</v>
      </c>
      <c r="AG69" s="153">
        <f>Descarte!AF10</f>
        <v>3</v>
      </c>
      <c r="AH69" s="153">
        <f>Descarte!AG10</f>
        <v>3</v>
      </c>
      <c r="AI69" s="191" t="str">
        <f>IF('Descarte 1'!E16=0,"",'Descarte 1'!E16)</f>
        <v>NBC</v>
      </c>
      <c r="AJ69" s="191" t="str">
        <f>IF('Descarte 1'!F16=0,"",'Descarte 1'!F16)</f>
        <v/>
      </c>
      <c r="AK69" s="191" t="str">
        <f>IF('Descarte 1'!G16=0,"",'Descarte 1'!G16)</f>
        <v/>
      </c>
      <c r="AL69" s="191" t="str">
        <f>IF('Descarte 1'!H16=0,"",'Descarte 1'!H16)</f>
        <v/>
      </c>
      <c r="AM69" s="191" t="str">
        <f>IF('Descarte 1'!I16=0,"",'Descarte 1'!I16)</f>
        <v/>
      </c>
      <c r="AN69" s="97">
        <f t="shared" si="7"/>
        <v>1.2E-2</v>
      </c>
      <c r="AO69" s="97">
        <f t="shared" si="8"/>
        <v>1.2E-2</v>
      </c>
      <c r="AQ69" s="188" t="b">
        <f t="shared" si="3"/>
        <v>1</v>
      </c>
      <c r="AR69" s="188" t="b">
        <f t="shared" si="4"/>
        <v>1</v>
      </c>
      <c r="AS69" s="188" t="b">
        <f t="shared" si="5"/>
        <v>1</v>
      </c>
      <c r="AT69" s="188" t="b">
        <f t="shared" si="6"/>
        <v>1</v>
      </c>
    </row>
    <row r="70" spans="1:46" ht="45.75" customHeight="1" x14ac:dyDescent="0.45">
      <c r="A70" s="1">
        <v>61</v>
      </c>
      <c r="B70" s="137" t="s">
        <v>229</v>
      </c>
      <c r="C70" s="114" t="s">
        <v>230</v>
      </c>
      <c r="D70" s="115" t="s">
        <v>134</v>
      </c>
      <c r="E70" s="126" t="s">
        <v>232</v>
      </c>
      <c r="F70" s="117">
        <v>5.0000000000000001E-3</v>
      </c>
      <c r="G70" s="118" t="str">
        <f>Descarte!F11</f>
        <v>Cumpre</v>
      </c>
      <c r="H70" s="121">
        <f>Descarte!G11</f>
        <v>3.4999999999999996E-3</v>
      </c>
      <c r="I70" s="153">
        <f>Descarte!H11</f>
        <v>3</v>
      </c>
      <c r="J70" s="153">
        <f>Descarte!I11</f>
        <v>3</v>
      </c>
      <c r="K70" s="153">
        <f>Descarte!J11</f>
        <v>2</v>
      </c>
      <c r="L70" s="153">
        <f>Descarte!K11</f>
        <v>3</v>
      </c>
      <c r="M70" s="118" t="str">
        <f>Descarte!L11</f>
        <v>Melhor Prática</v>
      </c>
      <c r="N70" s="121">
        <f>Descarte!M11</f>
        <v>5.0000000000000001E-3</v>
      </c>
      <c r="O70" s="118">
        <f>Descarte!N11</f>
        <v>0.7</v>
      </c>
      <c r="P70" s="118" t="str">
        <f>Descarte!O11</f>
        <v>-</v>
      </c>
      <c r="Q70" s="118" t="str">
        <f>Descarte!P11</f>
        <v>-</v>
      </c>
      <c r="R70" s="118" t="str">
        <f>Descarte!Q11</f>
        <v>-</v>
      </c>
      <c r="S70" s="118" t="str">
        <f>Descarte!R11</f>
        <v>D</v>
      </c>
      <c r="T70" s="118">
        <f>Descarte!S11</f>
        <v>3</v>
      </c>
      <c r="U70" s="118" t="str">
        <f>Descarte!T11</f>
        <v>Baja</v>
      </c>
      <c r="V70" s="156" t="str">
        <f>IF(Descarte!U11=0.5,"",Descarte!U11)</f>
        <v/>
      </c>
      <c r="W70" s="156" t="str">
        <f>IF(Descarte!V11=0.5,"",Descarte!V11)</f>
        <v/>
      </c>
      <c r="X70" s="156">
        <f>IF(Descarte!W11=0.5,"",Descarte!W11)</f>
        <v>1</v>
      </c>
      <c r="Y70" s="156">
        <f>IF(Descarte!X11=0.5,"",Descarte!X11)</f>
        <v>1</v>
      </c>
      <c r="Z70" s="156">
        <f>IF(Descarte!Y11=0.5,"",Descarte!Y11)</f>
        <v>1</v>
      </c>
      <c r="AA70" s="123" t="str">
        <f>Descarte!Z11</f>
        <v>Atrasado</v>
      </c>
      <c r="AB70" s="118" t="str">
        <f>Descarte!AA11</f>
        <v>Melhor Prática</v>
      </c>
      <c r="AC70" s="121">
        <f>Descarte!AB11</f>
        <v>5.0000000000000001E-3</v>
      </c>
      <c r="AD70" s="121">
        <f>Descarte!AC11</f>
        <v>1</v>
      </c>
      <c r="AE70" s="153">
        <f>Descarte!AD11</f>
        <v>3</v>
      </c>
      <c r="AF70" s="153">
        <f>Descarte!AE11</f>
        <v>3</v>
      </c>
      <c r="AG70" s="153">
        <f>Descarte!AF11</f>
        <v>3</v>
      </c>
      <c r="AH70" s="153">
        <f>Descarte!AG11</f>
        <v>3</v>
      </c>
      <c r="AI70" s="191" t="str">
        <f>IF('Descarte 2'!E16=0,"",'Descarte 2'!E16)</f>
        <v>NBC</v>
      </c>
      <c r="AJ70" s="191" t="str">
        <f>IF('Descarte 2'!F16=0,"",'Descarte 2'!F16)</f>
        <v/>
      </c>
      <c r="AK70" s="191" t="str">
        <f>IF('Descarte 2'!G16=0,"",'Descarte 2'!G16)</f>
        <v/>
      </c>
      <c r="AL70" s="191" t="str">
        <f>IF('Descarte 2'!H16=0,"",'Descarte 2'!H16)</f>
        <v/>
      </c>
      <c r="AM70" s="191" t="str">
        <f>IF('Descarte 2'!I16=0,"",'Descarte 2'!I16)</f>
        <v/>
      </c>
      <c r="AN70" s="97">
        <f t="shared" si="7"/>
        <v>1.5000000000000005E-3</v>
      </c>
      <c r="AO70" s="97">
        <f t="shared" si="8"/>
        <v>1.5000000000000005E-3</v>
      </c>
      <c r="AQ70" s="188" t="b">
        <f t="shared" si="3"/>
        <v>1</v>
      </c>
      <c r="AR70" s="188" t="b">
        <f t="shared" si="4"/>
        <v>1</v>
      </c>
      <c r="AS70" s="188" t="b">
        <f t="shared" si="5"/>
        <v>1</v>
      </c>
      <c r="AT70" s="188" t="b">
        <f t="shared" si="6"/>
        <v>1</v>
      </c>
    </row>
    <row r="71" spans="1:46" ht="45.75" customHeight="1" x14ac:dyDescent="0.45">
      <c r="A71" s="1">
        <v>62</v>
      </c>
      <c r="B71" s="137" t="s">
        <v>229</v>
      </c>
      <c r="C71" s="114" t="s">
        <v>233</v>
      </c>
      <c r="D71" s="115" t="s">
        <v>136</v>
      </c>
      <c r="E71" s="126" t="s">
        <v>234</v>
      </c>
      <c r="F71" s="117">
        <v>0.01</v>
      </c>
      <c r="G71" s="118" t="str">
        <f>Descarte!F12</f>
        <v>Melhor Prática</v>
      </c>
      <c r="H71" s="121">
        <f>Descarte!G12</f>
        <v>0.01</v>
      </c>
      <c r="I71" s="153">
        <f>Descarte!H12</f>
        <v>3</v>
      </c>
      <c r="J71" s="153">
        <f>Descarte!I12</f>
        <v>3</v>
      </c>
      <c r="K71" s="153">
        <f>Descarte!J12</f>
        <v>3</v>
      </c>
      <c r="L71" s="153">
        <f>Descarte!K12</f>
        <v>3</v>
      </c>
      <c r="M71" s="118" t="str">
        <f>Descarte!L12</f>
        <v>Melhor Prática</v>
      </c>
      <c r="N71" s="121">
        <f>Descarte!M12</f>
        <v>0.01</v>
      </c>
      <c r="O71" s="118">
        <f>Descarte!N12</f>
        <v>1</v>
      </c>
      <c r="P71" s="118" t="str">
        <f>Descarte!O12</f>
        <v>-</v>
      </c>
      <c r="Q71" s="118" t="str">
        <f>Descarte!P12</f>
        <v>D</v>
      </c>
      <c r="R71" s="118" t="str">
        <f>Descarte!Q12</f>
        <v>D</v>
      </c>
      <c r="S71" s="118" t="str">
        <f>Descarte!R12</f>
        <v>D</v>
      </c>
      <c r="T71" s="118" t="str">
        <f>Descarte!S12</f>
        <v/>
      </c>
      <c r="U71" s="118" t="str">
        <f>Descarte!T12</f>
        <v/>
      </c>
      <c r="V71" s="156" t="str">
        <f>IF(Descarte!U12=0.5,"",Descarte!U12)</f>
        <v/>
      </c>
      <c r="W71" s="156" t="str">
        <f>IF(Descarte!V12=0.5,"",Descarte!V12)</f>
        <v/>
      </c>
      <c r="X71" s="156" t="str">
        <f>IF(Descarte!W12=0.5,"",Descarte!W12)</f>
        <v/>
      </c>
      <c r="Y71" s="156" t="str">
        <f>IF(Descarte!X12=0.5,"",Descarte!X12)</f>
        <v/>
      </c>
      <c r="Z71" s="156" t="str">
        <f>IF(Descarte!Y12=0.5,"",Descarte!Y12)</f>
        <v/>
      </c>
      <c r="AA71" s="123" t="str">
        <f>Descarte!Z12</f>
        <v>Não Planificado</v>
      </c>
      <c r="AB71" s="118" t="str">
        <f>Descarte!AA12</f>
        <v>Melhor Prática</v>
      </c>
      <c r="AC71" s="121">
        <f>Descarte!AB12</f>
        <v>0.01</v>
      </c>
      <c r="AD71" s="121">
        <f>Descarte!AC12</f>
        <v>1</v>
      </c>
      <c r="AE71" s="153">
        <f>Descarte!AD12</f>
        <v>3</v>
      </c>
      <c r="AF71" s="153">
        <f>Descarte!AE12</f>
        <v>3</v>
      </c>
      <c r="AG71" s="153">
        <f>Descarte!AF12</f>
        <v>3</v>
      </c>
      <c r="AH71" s="153">
        <f>Descarte!AG12</f>
        <v>3</v>
      </c>
      <c r="AI71" s="191" t="str">
        <f>IF('Descarte 3'!E16=0,"",'Descarte 3'!E16)</f>
        <v>NBC</v>
      </c>
      <c r="AJ71" s="191" t="str">
        <f>IF('Descarte 3'!F16=0,"",'Descarte 3'!F16)</f>
        <v/>
      </c>
      <c r="AK71" s="191" t="str">
        <f>IF('Descarte 3'!G16=0,"",'Descarte 3'!G16)</f>
        <v/>
      </c>
      <c r="AL71" s="191" t="str">
        <f>IF('Descarte 3'!H16=0,"",'Descarte 3'!H16)</f>
        <v/>
      </c>
      <c r="AM71" s="191" t="str">
        <f>IF('Descarte 3'!I16=0,"",'Descarte 3'!I16)</f>
        <v/>
      </c>
      <c r="AN71" s="97">
        <f t="shared" si="7"/>
        <v>0</v>
      </c>
      <c r="AO71" s="97">
        <f t="shared" si="8"/>
        <v>0</v>
      </c>
      <c r="AQ71" s="188" t="b">
        <f t="shared" si="3"/>
        <v>1</v>
      </c>
      <c r="AR71" s="188" t="b">
        <f t="shared" si="4"/>
        <v>1</v>
      </c>
      <c r="AS71" s="188" t="b">
        <f t="shared" si="5"/>
        <v>1</v>
      </c>
      <c r="AT71" s="188" t="b">
        <f t="shared" si="6"/>
        <v>1</v>
      </c>
    </row>
    <row r="72" spans="1:46" ht="45.75" customHeight="1" x14ac:dyDescent="0.45">
      <c r="A72" s="1">
        <v>63</v>
      </c>
      <c r="B72" s="137" t="s">
        <v>229</v>
      </c>
      <c r="C72" s="114" t="s">
        <v>158</v>
      </c>
      <c r="D72" s="115" t="s">
        <v>138</v>
      </c>
      <c r="E72" s="126" t="s">
        <v>235</v>
      </c>
      <c r="F72" s="117">
        <v>0.01</v>
      </c>
      <c r="G72" s="118" t="str">
        <f>Descarte!F13</f>
        <v>Mais que cumpre</v>
      </c>
      <c r="H72" s="121">
        <f>Descarte!G13</f>
        <v>8.5000000000000006E-3</v>
      </c>
      <c r="I72" s="153">
        <f>Descarte!H13</f>
        <v>3</v>
      </c>
      <c r="J72" s="153">
        <f>Descarte!I13</f>
        <v>3</v>
      </c>
      <c r="K72" s="153">
        <f>Descarte!J13</f>
        <v>3</v>
      </c>
      <c r="L72" s="153">
        <f>Descarte!K13</f>
        <v>1</v>
      </c>
      <c r="M72" s="118" t="str">
        <f>Descarte!L13</f>
        <v>Melhor Prática</v>
      </c>
      <c r="N72" s="121">
        <f>Descarte!M13</f>
        <v>0.01</v>
      </c>
      <c r="O72" s="118">
        <f>Descarte!N13</f>
        <v>0.85000000000000009</v>
      </c>
      <c r="P72" s="118" t="str">
        <f>Descarte!O13</f>
        <v>-</v>
      </c>
      <c r="Q72" s="118" t="str">
        <f>Descarte!P13</f>
        <v>-</v>
      </c>
      <c r="R72" s="118" t="str">
        <f>Descarte!Q13</f>
        <v>D</v>
      </c>
      <c r="S72" s="118" t="str">
        <f>Descarte!R13</f>
        <v>-</v>
      </c>
      <c r="T72" s="118">
        <f>Descarte!S13</f>
        <v>3</v>
      </c>
      <c r="U72" s="118" t="str">
        <f>Descarte!T13</f>
        <v>Baja</v>
      </c>
      <c r="V72" s="156" t="str">
        <f>IF(Descarte!U13=0.5,"",Descarte!U13)</f>
        <v/>
      </c>
      <c r="W72" s="156" t="str">
        <f>IF(Descarte!V13=0.5,"",Descarte!V13)</f>
        <v/>
      </c>
      <c r="X72" s="156">
        <f>IF(Descarte!W13=0.5,"",Descarte!W13)</f>
        <v>1</v>
      </c>
      <c r="Y72" s="156">
        <f>IF(Descarte!X13=0.5,"",Descarte!X13)</f>
        <v>1</v>
      </c>
      <c r="Z72" s="156">
        <f>IF(Descarte!Y13=0.5,"",Descarte!Y13)</f>
        <v>1</v>
      </c>
      <c r="AA72" s="123" t="str">
        <f>Descarte!Z13</f>
        <v>À Tempo</v>
      </c>
      <c r="AB72" s="118" t="str">
        <f>Descarte!AA13</f>
        <v>Mais que cumpre</v>
      </c>
      <c r="AC72" s="121">
        <f>Descarte!AB13</f>
        <v>8.5000000000000006E-3</v>
      </c>
      <c r="AD72" s="121">
        <f>Descarte!AC13</f>
        <v>0.85000000000000009</v>
      </c>
      <c r="AE72" s="153">
        <f>Descarte!AD13</f>
        <v>3</v>
      </c>
      <c r="AF72" s="153">
        <f>Descarte!AE13</f>
        <v>3</v>
      </c>
      <c r="AG72" s="153">
        <f>Descarte!AF13</f>
        <v>3</v>
      </c>
      <c r="AH72" s="153" t="str">
        <f>Descarte!AG13</f>
        <v/>
      </c>
      <c r="AI72" s="191" t="str">
        <f>IF('Descarte 4'!E16=0,"",'Descarte 4'!E16)</f>
        <v>NBC</v>
      </c>
      <c r="AJ72" s="191" t="str">
        <f>IF('Descarte 4'!F16=0,"",'Descarte 4'!F16)</f>
        <v/>
      </c>
      <c r="AK72" s="191" t="str">
        <f>IF('Descarte 4'!G16=0,"",'Descarte 4'!G16)</f>
        <v/>
      </c>
      <c r="AL72" s="191" t="str">
        <f>IF('Descarte 4'!H16=0,"",'Descarte 4'!H16)</f>
        <v/>
      </c>
      <c r="AM72" s="191" t="str">
        <f>IF('Descarte 4'!I16=0,"",'Descarte 4'!I16)</f>
        <v/>
      </c>
      <c r="AN72" s="97">
        <f t="shared" si="7"/>
        <v>0</v>
      </c>
      <c r="AO72" s="97">
        <f t="shared" si="8"/>
        <v>1.4999999999999996E-3</v>
      </c>
      <c r="AQ72" s="188" t="b">
        <f t="shared" si="3"/>
        <v>1</v>
      </c>
      <c r="AR72" s="188" t="b">
        <f t="shared" si="4"/>
        <v>1</v>
      </c>
      <c r="AS72" s="188" t="b">
        <f t="shared" si="5"/>
        <v>1</v>
      </c>
      <c r="AT72" s="188" t="b">
        <f t="shared" si="6"/>
        <v>1</v>
      </c>
    </row>
    <row r="73" spans="1:46" ht="45.75" customHeight="1" x14ac:dyDescent="0.45">
      <c r="A73" s="1">
        <v>64</v>
      </c>
      <c r="B73" s="137" t="s">
        <v>229</v>
      </c>
      <c r="C73" s="114" t="s">
        <v>236</v>
      </c>
      <c r="D73" s="115" t="s">
        <v>141</v>
      </c>
      <c r="E73" s="126" t="s">
        <v>237</v>
      </c>
      <c r="F73" s="117">
        <v>5.0000000000000001E-3</v>
      </c>
      <c r="G73" s="118" t="str">
        <f>Descarte!F14</f>
        <v>Melhor Prática</v>
      </c>
      <c r="H73" s="121">
        <f>Descarte!G14</f>
        <v>5.0000000000000001E-3</v>
      </c>
      <c r="I73" s="153">
        <f>Descarte!H14</f>
        <v>3</v>
      </c>
      <c r="J73" s="153">
        <f>Descarte!I14</f>
        <v>3</v>
      </c>
      <c r="K73" s="153">
        <f>Descarte!J14</f>
        <v>3</v>
      </c>
      <c r="L73" s="153">
        <f>Descarte!K14</f>
        <v>3</v>
      </c>
      <c r="M73" s="118" t="str">
        <f>Descarte!L14</f>
        <v>Melhor Prática</v>
      </c>
      <c r="N73" s="121">
        <f>Descarte!M14</f>
        <v>5.0000000000000001E-3</v>
      </c>
      <c r="O73" s="118">
        <f>Descarte!N14</f>
        <v>1</v>
      </c>
      <c r="P73" s="118" t="str">
        <f>Descarte!O14</f>
        <v>-</v>
      </c>
      <c r="Q73" s="118" t="str">
        <f>Descarte!P14</f>
        <v>-</v>
      </c>
      <c r="R73" s="118" t="str">
        <f>Descarte!Q14</f>
        <v>-</v>
      </c>
      <c r="S73" s="118" t="str">
        <f>Descarte!R14</f>
        <v>-</v>
      </c>
      <c r="T73" s="118">
        <f>Descarte!S14</f>
        <v>1</v>
      </c>
      <c r="U73" s="118" t="str">
        <f>Descarte!T14</f>
        <v>No Planificado</v>
      </c>
      <c r="V73" s="156" t="str">
        <f>IF(Descarte!U14=0.5,"",Descarte!U14)</f>
        <v/>
      </c>
      <c r="W73" s="156" t="str">
        <f>IF(Descarte!V14=0.5,"",Descarte!V14)</f>
        <v/>
      </c>
      <c r="X73" s="156" t="str">
        <f>IF(Descarte!W14=0.5,"",Descarte!W14)</f>
        <v/>
      </c>
      <c r="Y73" s="156" t="str">
        <f>IF(Descarte!X14=0.5,"",Descarte!X14)</f>
        <v/>
      </c>
      <c r="Z73" s="156" t="str">
        <f>IF(Descarte!Y14=0.5,"",Descarte!Y14)</f>
        <v/>
      </c>
      <c r="AA73" s="123" t="str">
        <f>Descarte!Z14</f>
        <v>Não Planificado</v>
      </c>
      <c r="AB73" s="118" t="str">
        <f>Descarte!AA14</f>
        <v/>
      </c>
      <c r="AC73" s="121">
        <f>Descarte!AB14</f>
        <v>0</v>
      </c>
      <c r="AD73" s="121">
        <f>Descarte!AC14</f>
        <v>0</v>
      </c>
      <c r="AE73" s="153" t="str">
        <f>Descarte!AD14</f>
        <v/>
      </c>
      <c r="AF73" s="153" t="str">
        <f>Descarte!AE14</f>
        <v/>
      </c>
      <c r="AG73" s="153" t="str">
        <f>Descarte!AF14</f>
        <v/>
      </c>
      <c r="AH73" s="153" t="str">
        <f>Descarte!AG14</f>
        <v/>
      </c>
      <c r="AI73" s="191" t="str">
        <f>IF('Descarte 5'!E16=0,"",'Descarte 5'!E16)</f>
        <v>NBC</v>
      </c>
      <c r="AJ73" s="191" t="str">
        <f>IF('Descarte 5'!F16=0,"",'Descarte 5'!F16)</f>
        <v/>
      </c>
      <c r="AK73" s="191" t="str">
        <f>IF('Descarte 5'!G16=0,"",'Descarte 5'!G16)</f>
        <v/>
      </c>
      <c r="AL73" s="191" t="str">
        <f>IF('Descarte 5'!H16=0,"",'Descarte 5'!H16)</f>
        <v/>
      </c>
      <c r="AM73" s="191" t="str">
        <f>IF('Descarte 5'!I16=0,"",'Descarte 5'!I16)</f>
        <v/>
      </c>
      <c r="AN73" s="97">
        <f t="shared" si="7"/>
        <v>0</v>
      </c>
      <c r="AO73" s="97">
        <f t="shared" si="8"/>
        <v>0</v>
      </c>
      <c r="AQ73" s="188" t="b">
        <f t="shared" si="3"/>
        <v>1</v>
      </c>
      <c r="AR73" s="188" t="b">
        <f t="shared" si="4"/>
        <v>1</v>
      </c>
      <c r="AS73" s="188" t="b">
        <f t="shared" si="5"/>
        <v>1</v>
      </c>
      <c r="AT73" s="188" t="b">
        <f t="shared" si="6"/>
        <v>1</v>
      </c>
    </row>
    <row r="74" spans="1:46" ht="18.5" x14ac:dyDescent="0.45">
      <c r="A74" s="1"/>
      <c r="B74" s="1"/>
      <c r="C74" s="1"/>
      <c r="D74" s="154"/>
      <c r="E74" s="154"/>
      <c r="F74" s="154"/>
      <c r="G74" s="154"/>
      <c r="H74" s="154"/>
      <c r="I74" s="154"/>
      <c r="J74" s="154"/>
      <c r="K74" s="154"/>
      <c r="L74" s="154"/>
      <c r="M74" s="154"/>
      <c r="N74" s="154"/>
      <c r="O74" s="154"/>
      <c r="P74" s="154"/>
      <c r="Q74" s="154"/>
      <c r="R74" s="154"/>
      <c r="S74" s="154"/>
      <c r="T74" s="154"/>
      <c r="U74" s="154"/>
      <c r="V74" s="154"/>
      <c r="W74" s="154"/>
      <c r="X74" s="154"/>
      <c r="Y74" s="154"/>
      <c r="Z74" s="154"/>
      <c r="AA74" s="154"/>
      <c r="AB74" s="154"/>
      <c r="AC74" s="154"/>
      <c r="AD74" s="154"/>
      <c r="AE74" s="154"/>
      <c r="AF74" s="154"/>
      <c r="AG74" s="154"/>
      <c r="AH74" s="154"/>
      <c r="AI74" s="154"/>
      <c r="AJ74" s="154"/>
      <c r="AK74" s="154"/>
      <c r="AL74" s="154"/>
      <c r="AM74" s="154"/>
    </row>
    <row r="75" spans="1:46" ht="11.25" customHeight="1" x14ac:dyDescent="0.35">
      <c r="A75" s="1"/>
      <c r="B75" s="81"/>
      <c r="C75" s="81"/>
      <c r="D75" s="280" t="s">
        <v>238</v>
      </c>
      <c r="E75" s="280"/>
      <c r="F75" s="281">
        <f>SUM(F10:F73)</f>
        <v>1.0000000000000007</v>
      </c>
      <c r="G75" s="282"/>
      <c r="H75" s="284">
        <f>SUM(H10:H73)</f>
        <v>0.38575000000000015</v>
      </c>
      <c r="I75" s="88"/>
      <c r="J75" s="88"/>
      <c r="K75" s="88"/>
      <c r="L75" s="88"/>
      <c r="M75" s="82"/>
      <c r="N75" s="286">
        <f>SUM(N10:N73)</f>
        <v>0.82275000000000009</v>
      </c>
      <c r="O75" s="288" t="str">
        <f>IFERROR(#REF!/N75,"")</f>
        <v/>
      </c>
      <c r="P75" s="89"/>
      <c r="Q75" s="89"/>
      <c r="R75" s="89"/>
      <c r="S75" s="89"/>
      <c r="T75" s="89"/>
      <c r="U75" s="89"/>
      <c r="V75" s="89"/>
      <c r="W75" s="89"/>
      <c r="X75" s="89"/>
      <c r="Y75" s="89"/>
      <c r="Z75" s="89"/>
      <c r="AA75" s="83"/>
      <c r="AB75" s="84"/>
      <c r="AC75" s="290">
        <f>SUM(AC10:AC73)</f>
        <v>0.82675000000000021</v>
      </c>
      <c r="AD75" s="292">
        <f>IFERROR(N75/AC75,"")</f>
        <v>0.9951617780465678</v>
      </c>
      <c r="AE75" s="279"/>
      <c r="AF75" s="279"/>
      <c r="AG75" s="279"/>
      <c r="AH75" s="279"/>
      <c r="AI75" s="189"/>
      <c r="AJ75" s="189"/>
      <c r="AK75" s="189"/>
      <c r="AL75" s="189"/>
      <c r="AM75" s="189"/>
    </row>
    <row r="76" spans="1:46" ht="22.5" x14ac:dyDescent="0.35">
      <c r="A76" s="1"/>
      <c r="B76" s="81"/>
      <c r="C76" s="81"/>
      <c r="D76" s="280"/>
      <c r="E76" s="280"/>
      <c r="F76" s="281"/>
      <c r="G76" s="283"/>
      <c r="H76" s="285"/>
      <c r="I76" s="88"/>
      <c r="J76" s="88"/>
      <c r="K76" s="88"/>
      <c r="L76" s="88"/>
      <c r="M76" s="85"/>
      <c r="N76" s="287"/>
      <c r="O76" s="289"/>
      <c r="P76" s="89"/>
      <c r="Q76" s="89"/>
      <c r="R76" s="89"/>
      <c r="S76" s="89"/>
      <c r="T76" s="89"/>
      <c r="U76" s="89"/>
      <c r="V76" s="89"/>
      <c r="W76" s="89"/>
      <c r="X76" s="89"/>
      <c r="Y76" s="89"/>
      <c r="Z76" s="89"/>
      <c r="AA76" s="83"/>
      <c r="AB76" s="84"/>
      <c r="AC76" s="290"/>
      <c r="AD76" s="292"/>
      <c r="AE76" s="279"/>
      <c r="AF76" s="279"/>
      <c r="AG76" s="279"/>
      <c r="AH76" s="279"/>
      <c r="AI76" s="189"/>
      <c r="AJ76" s="189"/>
      <c r="AK76" s="189"/>
      <c r="AL76" s="189"/>
      <c r="AM76" s="189"/>
    </row>
    <row r="77" spans="1:46" ht="14.5" x14ac:dyDescent="0.35">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c r="AM77" s="1"/>
    </row>
  </sheetData>
  <autoFilter ref="A9:AO73" xr:uid="{5F24FD5C-894D-4C85-B771-11696A4602A1}">
    <sortState xmlns:xlrd2="http://schemas.microsoft.com/office/spreadsheetml/2017/richdata2" ref="A10:AO73">
      <sortCondition ref="A9:A73"/>
    </sortState>
  </autoFilter>
  <dataConsolidate/>
  <mergeCells count="57">
    <mergeCell ref="AD75:AD76"/>
    <mergeCell ref="AE75:AE76"/>
    <mergeCell ref="AF75:AF76"/>
    <mergeCell ref="AG75:AG76"/>
    <mergeCell ref="AH75:AH76"/>
    <mergeCell ref="AF7:AF8"/>
    <mergeCell ref="AG7:AG8"/>
    <mergeCell ref="AH7:AH8"/>
    <mergeCell ref="D75:E76"/>
    <mergeCell ref="F75:F76"/>
    <mergeCell ref="G75:G76"/>
    <mergeCell ref="H75:H76"/>
    <mergeCell ref="N75:N76"/>
    <mergeCell ref="O75:O76"/>
    <mergeCell ref="AC75:AC76"/>
    <mergeCell ref="Z7:Z8"/>
    <mergeCell ref="AA7:AA8"/>
    <mergeCell ref="AB7:AB8"/>
    <mergeCell ref="AC7:AC8"/>
    <mergeCell ref="AD7:AD8"/>
    <mergeCell ref="AE7:AE8"/>
    <mergeCell ref="Y7:Y8"/>
    <mergeCell ref="N7:N8"/>
    <mergeCell ref="O7:O8"/>
    <mergeCell ref="P7:P8"/>
    <mergeCell ref="Q7:Q8"/>
    <mergeCell ref="R7:R8"/>
    <mergeCell ref="S7:S8"/>
    <mergeCell ref="T7:T8"/>
    <mergeCell ref="U7:U8"/>
    <mergeCell ref="V7:V8"/>
    <mergeCell ref="W7:W8"/>
    <mergeCell ref="X7:X8"/>
    <mergeCell ref="M7:M8"/>
    <mergeCell ref="B7:B8"/>
    <mergeCell ref="C7:C8"/>
    <mergeCell ref="D7:D8"/>
    <mergeCell ref="E7:E8"/>
    <mergeCell ref="F7:F8"/>
    <mergeCell ref="G7:G8"/>
    <mergeCell ref="H7:H8"/>
    <mergeCell ref="I7:I8"/>
    <mergeCell ref="J7:J8"/>
    <mergeCell ref="K7:K8"/>
    <mergeCell ref="L7:L8"/>
    <mergeCell ref="D2:E2"/>
    <mergeCell ref="D3:E3"/>
    <mergeCell ref="G3:AF3"/>
    <mergeCell ref="B5:E5"/>
    <mergeCell ref="G5:K5"/>
    <mergeCell ref="M5:N5"/>
    <mergeCell ref="AA5:AB5"/>
    <mergeCell ref="AI7:AI8"/>
    <mergeCell ref="AJ7:AJ8"/>
    <mergeCell ref="AK7:AK8"/>
    <mergeCell ref="AL7:AL8"/>
    <mergeCell ref="AM7:AM8"/>
  </mergeCells>
  <conditionalFormatting sqref="I10:L73">
    <cfRule type="iconSet" priority="39">
      <iconSet showValue="0">
        <cfvo type="percent" val="0"/>
        <cfvo type="num" val="2"/>
        <cfvo type="num" val="3"/>
      </iconSet>
    </cfRule>
  </conditionalFormatting>
  <conditionalFormatting sqref="I26:L30">
    <cfRule type="iconSet" priority="30">
      <iconSet showValue="0">
        <cfvo type="percent" val="0"/>
        <cfvo type="num" val="2"/>
        <cfvo type="num" val="3"/>
      </iconSet>
    </cfRule>
  </conditionalFormatting>
  <conditionalFormatting sqref="I31:L43">
    <cfRule type="iconSet" priority="21">
      <iconSet showValue="0">
        <cfvo type="percent" val="0"/>
        <cfvo type="num" val="2"/>
        <cfvo type="num" val="3"/>
      </iconSet>
    </cfRule>
  </conditionalFormatting>
  <conditionalFormatting sqref="O10:O25">
    <cfRule type="dataBar" priority="41">
      <dataBar showValue="0">
        <cfvo type="min"/>
        <cfvo type="max"/>
        <color rgb="FF63C384"/>
      </dataBar>
      <extLst>
        <ext xmlns:x14="http://schemas.microsoft.com/office/spreadsheetml/2009/9/main" uri="{B025F937-C7B1-47D3-B67F-A62EFF666E3E}">
          <x14:id>{C18746E6-DC16-478B-B7D9-782FFAA794B1}</x14:id>
        </ext>
      </extLst>
    </cfRule>
  </conditionalFormatting>
  <conditionalFormatting sqref="O26:O30">
    <cfRule type="dataBar" priority="32">
      <dataBar showValue="0">
        <cfvo type="min"/>
        <cfvo type="max"/>
        <color rgb="FF63C384"/>
      </dataBar>
      <extLst>
        <ext xmlns:x14="http://schemas.microsoft.com/office/spreadsheetml/2009/9/main" uri="{B025F937-C7B1-47D3-B67F-A62EFF666E3E}">
          <x14:id>{4B6A7E0A-872B-4044-9582-59942AF497F4}</x14:id>
        </ext>
      </extLst>
    </cfRule>
  </conditionalFormatting>
  <conditionalFormatting sqref="O31:O43">
    <cfRule type="dataBar" priority="23">
      <dataBar showValue="0">
        <cfvo type="min"/>
        <cfvo type="max"/>
        <color rgb="FF63C384"/>
      </dataBar>
      <extLst>
        <ext xmlns:x14="http://schemas.microsoft.com/office/spreadsheetml/2009/9/main" uri="{B025F937-C7B1-47D3-B67F-A62EFF666E3E}">
          <x14:id>{16AE92D8-2424-4EDD-B95F-3C2D8850A0F4}</x14:id>
        </ext>
      </extLst>
    </cfRule>
  </conditionalFormatting>
  <conditionalFormatting sqref="P10:S25">
    <cfRule type="iconSet" priority="37">
      <iconSet showValue="0">
        <cfvo type="percent" val="0"/>
        <cfvo type="num" val="2"/>
        <cfvo type="num" val="3"/>
      </iconSet>
    </cfRule>
  </conditionalFormatting>
  <conditionalFormatting sqref="P26:S30">
    <cfRule type="iconSet" priority="28">
      <iconSet showValue="0">
        <cfvo type="percent" val="0"/>
        <cfvo type="num" val="2"/>
        <cfvo type="num" val="3"/>
      </iconSet>
    </cfRule>
  </conditionalFormatting>
  <conditionalFormatting sqref="P31:S43">
    <cfRule type="iconSet" priority="19">
      <iconSet showValue="0">
        <cfvo type="percent" val="0"/>
        <cfvo type="num" val="2"/>
        <cfvo type="num" val="3"/>
      </iconSet>
    </cfRule>
  </conditionalFormatting>
  <conditionalFormatting sqref="V10:Z73">
    <cfRule type="cellIs" dxfId="1045" priority="6" operator="equal">
      <formula>2</formula>
    </cfRule>
    <cfRule type="cellIs" dxfId="1044" priority="7" operator="equal">
      <formula>1</formula>
    </cfRule>
    <cfRule type="cellIs" dxfId="1043" priority="8" operator="equal">
      <formula>0</formula>
    </cfRule>
  </conditionalFormatting>
  <conditionalFormatting sqref="AD10:AD25">
    <cfRule type="dataBar" priority="40">
      <dataBar showValue="0">
        <cfvo type="min"/>
        <cfvo type="max"/>
        <color theme="6" tint="0.39997558519241921"/>
      </dataBar>
      <extLst>
        <ext xmlns:x14="http://schemas.microsoft.com/office/spreadsheetml/2009/9/main" uri="{B025F937-C7B1-47D3-B67F-A62EFF666E3E}">
          <x14:id>{9FDBF7D7-E160-404A-97CC-6C221B255852}</x14:id>
        </ext>
      </extLst>
    </cfRule>
  </conditionalFormatting>
  <conditionalFormatting sqref="AD26:AD30">
    <cfRule type="dataBar" priority="31">
      <dataBar showValue="0">
        <cfvo type="min"/>
        <cfvo type="max"/>
        <color theme="6" tint="0.39997558519241921"/>
      </dataBar>
      <extLst>
        <ext xmlns:x14="http://schemas.microsoft.com/office/spreadsheetml/2009/9/main" uri="{B025F937-C7B1-47D3-B67F-A62EFF666E3E}">
          <x14:id>{E15DD01B-A112-4F97-9530-BA16BC05043E}</x14:id>
        </ext>
      </extLst>
    </cfRule>
  </conditionalFormatting>
  <conditionalFormatting sqref="AD31:AD73">
    <cfRule type="dataBar" priority="22">
      <dataBar showValue="0">
        <cfvo type="min"/>
        <cfvo type="max"/>
        <color theme="6" tint="0.39997558519241921"/>
      </dataBar>
      <extLst>
        <ext xmlns:x14="http://schemas.microsoft.com/office/spreadsheetml/2009/9/main" uri="{B025F937-C7B1-47D3-B67F-A62EFF666E3E}">
          <x14:id>{8BC817DA-39D2-494F-8B4B-7A74AE61BD26}</x14:id>
        </ext>
      </extLst>
    </cfRule>
  </conditionalFormatting>
  <conditionalFormatting sqref="AE10:AH25">
    <cfRule type="iconSet" priority="38">
      <iconSet showValue="0">
        <cfvo type="percent" val="0"/>
        <cfvo type="num" val="2"/>
        <cfvo type="num" val="3"/>
      </iconSet>
    </cfRule>
  </conditionalFormatting>
  <conditionalFormatting sqref="AE26:AH30">
    <cfRule type="iconSet" priority="29">
      <iconSet showValue="0">
        <cfvo type="percent" val="0"/>
        <cfvo type="num" val="2"/>
        <cfvo type="num" val="3"/>
      </iconSet>
    </cfRule>
  </conditionalFormatting>
  <conditionalFormatting sqref="AE31:AH43">
    <cfRule type="iconSet" priority="20">
      <iconSet showValue="0">
        <cfvo type="percent" val="0"/>
        <cfvo type="num" val="2"/>
        <cfvo type="num" val="3"/>
      </iconSet>
    </cfRule>
  </conditionalFormatting>
  <conditionalFormatting sqref="AE44:AH73">
    <cfRule type="iconSet" priority="1">
      <iconSet showValue="0">
        <cfvo type="percent" val="0"/>
        <cfvo type="num" val="2"/>
        <cfvo type="num" val="3"/>
      </iconSet>
    </cfRule>
  </conditionalFormatting>
  <conditionalFormatting sqref="AI11:AM25">
    <cfRule type="iconSet" priority="4">
      <iconSet showValue="0">
        <cfvo type="percent" val="0"/>
        <cfvo type="num" val="2"/>
        <cfvo type="num" val="3"/>
      </iconSet>
    </cfRule>
  </conditionalFormatting>
  <conditionalFormatting sqref="AI26:AM30">
    <cfRule type="iconSet" priority="3">
      <iconSet showValue="0">
        <cfvo type="percent" val="0"/>
        <cfvo type="num" val="2"/>
        <cfvo type="num" val="3"/>
      </iconSet>
    </cfRule>
  </conditionalFormatting>
  <conditionalFormatting sqref="AI31:AM43">
    <cfRule type="iconSet" priority="2">
      <iconSet showValue="0">
        <cfvo type="percent" val="0"/>
        <cfvo type="num" val="2"/>
        <cfvo type="num" val="3"/>
      </iconSet>
    </cfRule>
  </conditionalFormatting>
  <conditionalFormatting sqref="AQ10:AT73">
    <cfRule type="cellIs" dxfId="1042" priority="5" operator="equal">
      <formula>FALSE</formula>
    </cfRule>
  </conditionalFormatting>
  <hyperlinks>
    <hyperlink ref="E10" location="'Estrategia 1'!A1" display="Misión y visión" xr:uid="{D1BADC14-AC4F-4B06-BDDE-00662A6C707F}"/>
    <hyperlink ref="E11" location="'Estrategia 2'!A1" display="Catálogo de equipos" xr:uid="{D927B16C-AA96-45A5-A0C9-9BA8F9AE32B1}"/>
    <hyperlink ref="E12" location="'Estrategia 3'!A1" display="Fotografía de éxito" xr:uid="{FCF80FD2-41BC-4F8A-BC42-52E8FB864775}"/>
    <hyperlink ref="E13" location="'Estrategia 4'!A1" display="Planograma" xr:uid="{B4C2E298-0F13-4BE3-A6CD-6D33715DB42D}"/>
    <hyperlink ref="E14" location="'Estrategia 5'!A1" display="Planificación hacia full potential" xr:uid="{0D2D0C1E-0135-4373-878D-A0883F8EBB3A}"/>
    <hyperlink ref="E15" location="'Estrategia 6'!A1" display="Gestión P&amp;L del Área de EDF" xr:uid="{D39183E7-B85F-433A-B2BC-99158747A07D}"/>
    <hyperlink ref="E16" location="'Estrategia 7'!A1" display="Visita al mercado" xr:uid="{7CF131BF-DE4A-427B-8024-6D61A786FD94}"/>
    <hyperlink ref="E17" location="'Estrategia 8'!A1" display="Rutinas de innovaciones " xr:uid="{6DBE92A2-FB67-4040-BF18-414135D4B674}"/>
    <hyperlink ref="E18" location="'Estrategia 9'!A1" display="Satisfacción del cliente " xr:uid="{EE00DDAD-9179-4DBB-9886-F9CDCF029CAF}"/>
    <hyperlink ref="E19" location="'Estrategia 10'!A1" display="Rutina de visita al mercado" xr:uid="{17CB4683-8B69-43A9-AD10-CA83E12CE475}"/>
    <hyperlink ref="E20" location="'Estrategia 11'!A1" display="Estrategia de conectividad" xr:uid="{F7F30BD3-1373-42C2-B09E-8DC17348E036}"/>
    <hyperlink ref="E21" location="'Estrategia 12'!A1" display="Estrategia de sustentabilidad" xr:uid="{FCF18F6A-CBD3-49C0-B098-6F33C61AF547}"/>
    <hyperlink ref="E22" location="'Estrategia 13'!A1" display="Certificación E2E" xr:uid="{D41405B5-6535-471D-B032-8F4B221DB153}"/>
    <hyperlink ref="E23" location="'Estrategia 14'!A1" display="Compromiso con el Programa E2E" xr:uid="{69A5C34B-72F1-46BE-BF16-185A887A1D97}"/>
    <hyperlink ref="E24" location="'Estrategia 15'!A1" display="Savings del Programa E2E" xr:uid="{E0A3D233-CBD6-4A3F-A6E1-C1FA47C158F7}"/>
    <hyperlink ref="E25" location="'Estrategia 16'!A1" display="Business review del Área de EDF" xr:uid="{93B2BD81-1E43-4DC0-9DDB-A94EA304A581}"/>
    <hyperlink ref="E26" location="'Adquisición 1'!A1" display="Plan de inversión" xr:uid="{BFD0E83C-8DD4-4F74-9220-66535864FAFF}"/>
    <hyperlink ref="E27" location="'Adquisición 2'!A1" display="Gestión de llegadas y stock de equipos" xr:uid="{72FFA7F7-E928-4BB8-B95A-DC1CA874389B}"/>
    <hyperlink ref="E28" location="'Adquisición 3'!A1" display="SLA de Proveedores" xr:uid="{A95F5E4A-7059-4FDD-A2A4-8343BFEF23AA}"/>
    <hyperlink ref="E29" location="'Adquisición 4'!A1" display="TCO" xr:uid="{A464C9FB-C7D1-4EEB-B62A-D5E35173A00D}"/>
    <hyperlink ref="E30" location="'Adquisición 5'!A1" display="Colaboración con CEPG" xr:uid="{C4D42558-EF77-4B9F-A0D9-A6CB5EE3E2D4}"/>
    <hyperlink ref="E31" location="'Control 1'!A1" display="Control de movimientos y stock de EDF" xr:uid="{07380C13-44C5-4431-B76D-36CE02526E34}"/>
    <hyperlink ref="E32" location="'Control 2'!A1" display="Política de almacenamiento" xr:uid="{1F1C7D7D-C878-4DAC-AF9C-265C53FA3B8D}"/>
    <hyperlink ref="E33" location="'Control 3'!A1" display="Programa de calidad" xr:uid="{1E330573-7A4C-47AB-9D3F-CFD9BEBC3D08}"/>
    <hyperlink ref="E34" location="'Control 4'!A1" display="Transporte del equipo" xr:uid="{3ACE1621-671D-4305-9093-89182DBDCCA4}"/>
    <hyperlink ref="E35" location="'Control 5'!A1" display="Optimización de equipos en bodega" xr:uid="{42A5E508-D035-47E5-B9A5-7EE4CF941195}"/>
    <hyperlink ref="E36" location="'Control 6'!A1" display="Prevención de movimientos irregulares" xr:uid="{E48FD44E-79A1-4853-BD9A-405A35FA5A49}"/>
    <hyperlink ref="E37" location="'Control 7'!A1" display="Refuerzo de los términos contractuales acordados" xr:uid="{3FDD2250-59F3-4C60-918C-C5D4C5BEE7C0}"/>
    <hyperlink ref="E38" location="'Control 8'!A1" display="Monitoreo de equipo con venta cero" xr:uid="{6BEB1397-8F4B-4633-9361-9095A7ECFA4D}"/>
    <hyperlink ref="E39" location="'Control 9'!A1" display="Validación de equipos en el mercado" xr:uid="{24EB2FF1-1FB1-4763-B212-43D7C26E7133}"/>
    <hyperlink ref="E40" location="'Control 10'!A1" display="Censo de equipos" xr:uid="{BC9CB408-010A-48DC-A506-9C8DB85AA5F1}"/>
    <hyperlink ref="E41" location="'Control 11'!A1" display="Gestión de recupero legal" xr:uid="{88C89ACA-ACA5-4C94-8734-01BD87A9376B}"/>
    <hyperlink ref="E42" location="'Control 12'!A1" display="Conectividad para control" xr:uid="{1D44BBE3-2628-4DB5-9426-01D5B753981B}"/>
    <hyperlink ref="E43" location="'Control 13'!A1" display="Política de control de equipos" xr:uid="{6CC5854D-90E1-41B2-9271-803574D9B42F}"/>
    <hyperlink ref="E69" location="'Descarte 1'!A1" display="Control de movimientos y stock de EDF" xr:uid="{EDBB8E3D-3C67-4EA5-8293-DF13192CFB26}"/>
    <hyperlink ref="D69" location="'Descarte 1'!A1" display="1." xr:uid="{D63E865D-9270-4326-9388-5F5D5DCF3BBA}"/>
    <hyperlink ref="D70" location="'Descarte 2'!A1" display="2." xr:uid="{DA41B919-F711-49F6-A187-454CAFEED4A9}"/>
    <hyperlink ref="E70" location="'Descarte 2'!A1" display="Aprobación y segregación del descarte" xr:uid="{635CE47A-F6D0-4889-8DD9-DBE962917726}"/>
    <hyperlink ref="D71" location="'Descarte 3'!A1" display="3." xr:uid="{48E9AEFC-8216-467A-8146-560991E2C251}"/>
    <hyperlink ref="E71" location="'Descarte 3'!A1" display="Análisis del descarte" xr:uid="{48ABBF51-244A-4991-9F40-94DC4E8E94BF}"/>
    <hyperlink ref="D72" location="'Descarte 4'!A1" display="4." xr:uid="{F759FE86-D767-4A21-963F-F81FC34496AF}"/>
    <hyperlink ref="E72" location="'Descarte 4'!A1" display="Sustentabilidad para descarte" xr:uid="{170E51DD-F943-4497-B56C-F75680887D5C}"/>
    <hyperlink ref="D73" location="'Descarte 5'!A1" display="5." xr:uid="{4CB4E417-FC65-4EE6-800B-3EA8B1BBDA7F}"/>
    <hyperlink ref="E73" location="'Descarte 5'!A1" display="Política de descarte de equipos" xr:uid="{3C5733F0-7CA0-448C-9534-A815C69D68D8}"/>
    <hyperlink ref="D44" location="'Mercado 1'!A1" display="1." xr:uid="{A9260871-B76F-4F52-B5A8-35728CB375BC}"/>
    <hyperlink ref="E44" location="'Mercado 1'!A1" display="Procesamiento de pedido de instalación y retiro" xr:uid="{BD051C1B-A1CB-4E8E-9664-8FC5E188EC1E}"/>
    <hyperlink ref="D45" location="'Mercado 2'!A1" display="2." xr:uid="{ECA8B450-D676-43DA-A421-07AA7C1C5976}"/>
    <hyperlink ref="E45" location="'Mercado 2'!A1" display="Calidad del servicio de instalación" xr:uid="{284449A7-8EC3-42DA-B1ED-5FAAB0DFB366}"/>
    <hyperlink ref="D46" location="'Mercado 3'!A1" display="3." xr:uid="{9437D788-A568-483C-BFE8-0E444F7C8054}"/>
    <hyperlink ref="E46" location="'Mercado 3'!A1" display="Optimización de retiros" xr:uid="{88A08086-329C-4B97-9D24-F3665764F78F}"/>
    <hyperlink ref="D47" location="'Estrategia 4'!A1" display="4." xr:uid="{67D95C46-0A35-4388-9B77-1D1953F02536}"/>
    <hyperlink ref="E47" location="'Mercado 4'!A1" display="Tracking de SLA de instalación" xr:uid="{9C6187EE-1807-4C9D-82FB-7CFC8C2E9943}"/>
    <hyperlink ref="D48" location="'Mercado 5'!A1" display="5." xr:uid="{7C0FB8F9-17BD-4828-AD9F-44BA165105C2}"/>
    <hyperlink ref="E48" location="'Mercado 5'!A1" display="Tracking de SLA de retiro" xr:uid="{73330109-4A4F-422F-AA51-A5E5C9311DAD}"/>
    <hyperlink ref="D49" location="'Mercado 6'!A1" display="6." xr:uid="{0392CE9D-B8A6-4118-BD40-AC1D7288C140}"/>
    <hyperlink ref="E49" location="'Mercado 6'!A1" display="Análisis de motivos de movimiento" xr:uid="{0CB65D94-D90D-4F1B-BC58-F2D74F9317F6}"/>
    <hyperlink ref="D50" location="'Mercado 7'!A1" display="7." xr:uid="{A8EC6217-C571-483C-9172-62DD4752C708}"/>
    <hyperlink ref="E50" location="'Mercado 7'!A1" display="Gestión de la lista foco" xr:uid="{13977291-1315-4F6E-BAB0-DD63C1162302}"/>
    <hyperlink ref="D51" location="'Mercado 8'!A1" display="8." xr:uid="{85EBFCE7-9EBD-4AAA-83A6-6EACD2F6F4CA}"/>
    <hyperlink ref="E51" location="'Mercado 8'!A1" display="Metas de instalación (nuevos y usados)" xr:uid="{BBCF0159-CE07-4C1B-8B63-E6F3A7419CAE}"/>
    <hyperlink ref="D52" location="'Mercado 9'!A1" display="9." xr:uid="{41E06F92-6EA6-4CEB-8C9A-38BB2A7A9BFF}"/>
    <hyperlink ref="E52" location="'Mercado 9'!A1" display="Negociación de equipos" xr:uid="{D25AF838-050F-4C9B-B59B-5F29F0755C9F}"/>
    <hyperlink ref="D53" location="'Mercado 10'!A1" display="10." xr:uid="{73BFB5A5-75B1-49C8-9F01-EF43C408FE6F}"/>
    <hyperlink ref="E53" location="'Mercado 10'!A1" display="Atractividad" xr:uid="{88E16770-D329-42FD-92B9-9E8C51A40A4F}"/>
    <hyperlink ref="D54" location="'Mercado 11'!A1" display="11." xr:uid="{67377E4F-60FB-41A5-AA35-736392E23DB6}"/>
    <hyperlink ref="E54" location="'Mercado 11'!A1" display="Inteligencia de mercado" xr:uid="{AE064402-1539-44B8-8766-5E4FB16140F7}"/>
    <hyperlink ref="D55" location="'Mercado 12'!A1" display="12." xr:uid="{0EB1BB52-8386-43A4-91C9-024B953F29F7}"/>
    <hyperlink ref="E55" location="'Mercado 12'!A1" display="Gestión de equipos del cliente" xr:uid="{7302EF6F-7885-4EA8-ACD2-542F37E24547}"/>
    <hyperlink ref="D56" location="'Mercado 13'!A1" display="13." xr:uid="{AC2521CF-AD12-41E1-82D8-AD3EC5765A8F}"/>
    <hyperlink ref="E56" location="'Mercado 13'!A1" display="Política de inversión de Stills" xr:uid="{F0CB1A1D-A4D3-4987-8684-5F28C5790C84}"/>
    <hyperlink ref="D57" location="'Mercado 14'!A1" display="14." xr:uid="{D634F9E2-1F6B-4295-845A-8B0B1B0733E9}"/>
    <hyperlink ref="E57" location="'Mercado 14'!A1" display="Conectividad para mercado" xr:uid="{F1172000-960B-411C-8344-BD78107A92EB}"/>
    <hyperlink ref="D58" location="'Mercado 15'!A1" display="15." xr:uid="{B21F17BD-A2A1-421D-9C41-619AA489356C}"/>
    <hyperlink ref="E58" location="'Mercado 15'!A1" display="Sustentabilidad en el mercado" xr:uid="{16801549-A7C5-4365-B90F-A71B44CDFA2E}"/>
    <hyperlink ref="D59" location="'Mantenimiento 1'!A1" display="1." xr:uid="{76A11E81-AC96-4296-86A8-319E2976F881}"/>
    <hyperlink ref="E59" location="'Mantenimiento 1'!A1" display="Procesamiento del pedido de mantenimiento" xr:uid="{F13DF1FC-8E26-433C-958C-1155A761367D}"/>
    <hyperlink ref="D60" location="'Mantenimiento 2'!A1" display="2." xr:uid="{2CAD230E-C70E-4611-9F4B-64D87E511166}"/>
    <hyperlink ref="E60" location="'Mantenimiento 2'!A1" display="Solución remota" xr:uid="{E5144E3C-BC16-4E5E-8E4E-13C2F06AE6AF}"/>
    <hyperlink ref="D61" location="'Mantenimiento 3'!A1" display="3." xr:uid="{449BA51B-72AB-428D-926C-A8D0C9BDA891}"/>
    <hyperlink ref="E61" location="'Mantenimiento 3'!A1" display="Calidad de los servicios en el PDV" xr:uid="{745C0B77-CA58-427E-9675-98E1723C065A}"/>
    <hyperlink ref="D62" location="'Mantenimiento 4'!A1" display="4." xr:uid="{5AEACFCF-5011-4344-80F1-906E9618DB17}"/>
    <hyperlink ref="E62" location="'Mantenimiento 4'!A1" display="Calidad de los servicios en el taller" xr:uid="{9518A1C6-0BF7-4197-A999-08E209D66B8F}"/>
    <hyperlink ref="D63" location="'Mantenimiento 5'!A1" display="5." xr:uid="{FF873882-DFBC-438E-8EF8-B9706D4740A9}"/>
    <hyperlink ref="E63" location="'Mantenimiento 5'!A1" display="Tracking de SLA de mantenimiento" xr:uid="{8CB72952-E004-47A3-88B1-28CE88BEC93A}"/>
    <hyperlink ref="D64" location="'Mantenimiento 6'!A1" display="6." xr:uid="{9986D422-2C06-4B10-9B45-31E7EC430AF6}"/>
    <hyperlink ref="E64" location="'Mantenimiento 6'!A1" display="Análisis de motivos de mantenimiento" xr:uid="{88380F76-50E9-487E-AE2B-ABBF9B0B1F72}"/>
    <hyperlink ref="D65" location="'Mantenimiento 7'!A1" display="7." xr:uid="{1BB04ABB-E51B-4F0E-875D-1943033DDD6D}"/>
    <hyperlink ref="E65" location="'Mantenimiento 7'!A1" display="Productividad y capacitación de los técnicos" xr:uid="{37A66452-F3FC-4FAA-A5B0-1F5A99D944D2}"/>
    <hyperlink ref="D66" location="'Mantenimiento 8'!A1" display="8." xr:uid="{510389BD-6BC5-44C0-8805-FDDF24285E96}"/>
    <hyperlink ref="E66" location="'Mantenimiento 8'!A1" display="Mantenimiento de piezas de repuesto" xr:uid="{7125ED60-5261-4017-8869-A060DE443D41}"/>
    <hyperlink ref="D67" location="'Mantenimiento 9'!A1" display="9." xr:uid="{3B096021-6995-405C-934F-BA3F871EA8AE}"/>
    <hyperlink ref="E67" location="'Mantenimiento 9'!A1" display="Gestión de garantía de los proveedores" xr:uid="{A507E829-FECB-4CBC-9DF6-BDE9EAE93A06}"/>
    <hyperlink ref="D68" location="'Mantenimiento 10'!A1" display="10." xr:uid="{0C945199-8AAC-434F-B764-B62BCF9403DA}"/>
    <hyperlink ref="E68" location="'Mantenimiento 10'!A1" display="Conectividad para mantenimiento" xr:uid="{26E5320B-2F23-45EB-9507-2F668FB72D74}"/>
  </hyperlink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dataBar" id="{C18746E6-DC16-478B-B7D9-782FFAA794B1}">
            <x14:dataBar minLength="0" maxLength="100">
              <x14:cfvo type="autoMin"/>
              <x14:cfvo type="autoMax"/>
              <x14:negativeFillColor rgb="FFFF0000"/>
              <x14:axisColor rgb="FF000000"/>
            </x14:dataBar>
          </x14:cfRule>
          <xm:sqref>O10:O25</xm:sqref>
        </x14:conditionalFormatting>
        <x14:conditionalFormatting xmlns:xm="http://schemas.microsoft.com/office/excel/2006/main">
          <x14:cfRule type="dataBar" id="{4B6A7E0A-872B-4044-9582-59942AF497F4}">
            <x14:dataBar minLength="0" maxLength="100">
              <x14:cfvo type="autoMin"/>
              <x14:cfvo type="autoMax"/>
              <x14:negativeFillColor rgb="FFFF0000"/>
              <x14:axisColor rgb="FF000000"/>
            </x14:dataBar>
          </x14:cfRule>
          <xm:sqref>O26:O30</xm:sqref>
        </x14:conditionalFormatting>
        <x14:conditionalFormatting xmlns:xm="http://schemas.microsoft.com/office/excel/2006/main">
          <x14:cfRule type="dataBar" id="{16AE92D8-2424-4EDD-B95F-3C2D8850A0F4}">
            <x14:dataBar minLength="0" maxLength="100">
              <x14:cfvo type="autoMin"/>
              <x14:cfvo type="autoMax"/>
              <x14:negativeFillColor rgb="FFFF0000"/>
              <x14:axisColor rgb="FF000000"/>
            </x14:dataBar>
          </x14:cfRule>
          <xm:sqref>O31:O43</xm:sqref>
        </x14:conditionalFormatting>
        <x14:conditionalFormatting xmlns:xm="http://schemas.microsoft.com/office/excel/2006/main">
          <x14:cfRule type="iconSet" priority="33" id="{A2568E9B-C443-4992-B4B6-926F9FB041A5}">
            <x14:iconSet iconSet="3Stars" showValue="0">
              <x14:cfvo type="percent">
                <xm:f>0</xm:f>
              </x14:cfvo>
              <x14:cfvo type="num">
                <xm:f>2</xm:f>
              </x14:cfvo>
              <x14:cfvo type="num">
                <xm:f>3</xm:f>
              </x14:cfvo>
            </x14:iconSet>
          </x14:cfRule>
          <xm:sqref>T10:T25</xm:sqref>
        </x14:conditionalFormatting>
        <x14:conditionalFormatting xmlns:xm="http://schemas.microsoft.com/office/excel/2006/main">
          <x14:cfRule type="iconSet" priority="24" id="{E43DD884-D9E4-424D-B853-A7D94EF5ED7E}">
            <x14:iconSet iconSet="3Stars" showValue="0">
              <x14:cfvo type="percent">
                <xm:f>0</xm:f>
              </x14:cfvo>
              <x14:cfvo type="num">
                <xm:f>2</xm:f>
              </x14:cfvo>
              <x14:cfvo type="num">
                <xm:f>3</xm:f>
              </x14:cfvo>
            </x14:iconSet>
          </x14:cfRule>
          <xm:sqref>T26:T30</xm:sqref>
        </x14:conditionalFormatting>
        <x14:conditionalFormatting xmlns:xm="http://schemas.microsoft.com/office/excel/2006/main">
          <x14:cfRule type="iconSet" priority="15" id="{6A5CF50F-13DD-49B9-B38D-F413362B09E5}">
            <x14:iconSet iconSet="3Stars" showValue="0">
              <x14:cfvo type="percent">
                <xm:f>0</xm:f>
              </x14:cfvo>
              <x14:cfvo type="num">
                <xm:f>2</xm:f>
              </x14:cfvo>
              <x14:cfvo type="num">
                <xm:f>3</xm:f>
              </x14:cfvo>
            </x14:iconSet>
          </x14:cfRule>
          <xm:sqref>T31:T43</xm:sqref>
        </x14:conditionalFormatting>
        <x14:conditionalFormatting xmlns:xm="http://schemas.microsoft.com/office/excel/2006/main">
          <x14:cfRule type="dataBar" id="{9FDBF7D7-E160-404A-97CC-6C221B255852}">
            <x14:dataBar minLength="0" maxLength="100">
              <x14:cfvo type="autoMin"/>
              <x14:cfvo type="autoMax"/>
              <x14:negativeFillColor rgb="FFFF0000"/>
              <x14:axisColor rgb="FF000000"/>
            </x14:dataBar>
          </x14:cfRule>
          <xm:sqref>AD10:AD25</xm:sqref>
        </x14:conditionalFormatting>
        <x14:conditionalFormatting xmlns:xm="http://schemas.microsoft.com/office/excel/2006/main">
          <x14:cfRule type="dataBar" id="{E15DD01B-A112-4F97-9530-BA16BC05043E}">
            <x14:dataBar minLength="0" maxLength="100">
              <x14:cfvo type="autoMin"/>
              <x14:cfvo type="autoMax"/>
              <x14:negativeFillColor rgb="FFFF0000"/>
              <x14:axisColor rgb="FF000000"/>
            </x14:dataBar>
          </x14:cfRule>
          <xm:sqref>AD26:AD30</xm:sqref>
        </x14:conditionalFormatting>
        <x14:conditionalFormatting xmlns:xm="http://schemas.microsoft.com/office/excel/2006/main">
          <x14:cfRule type="dataBar" id="{8BC817DA-39D2-494F-8B4B-7A74AE61BD26}">
            <x14:dataBar minLength="0" maxLength="100">
              <x14:cfvo type="autoMin"/>
              <x14:cfvo type="autoMax"/>
              <x14:negativeFillColor rgb="FFFF0000"/>
              <x14:axisColor rgb="FF000000"/>
            </x14:dataBar>
          </x14:cfRule>
          <xm:sqref>AD31:AD73</xm:sqref>
        </x14:conditionalFormatting>
      </x14:conditionalFormattings>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F128FD-7B04-4CD3-9F54-1386138EE9F7}">
  <sheetPr>
    <tabColor rgb="FFC00000"/>
  </sheetPr>
  <dimension ref="A1:BC80"/>
  <sheetViews>
    <sheetView showGridLines="0" topLeftCell="BC17" zoomScale="70" zoomScaleNormal="70" workbookViewId="0">
      <selection activeCell="AT17" sqref="AT17:AW80"/>
    </sheetView>
  </sheetViews>
  <sheetFormatPr defaultColWidth="8.7265625" defaultRowHeight="14.5" outlineLevelCol="1" x14ac:dyDescent="0.35"/>
  <cols>
    <col min="1" max="1" width="13.26953125" style="196" customWidth="1"/>
    <col min="2" max="7" width="11.7265625" style="196" customWidth="1"/>
    <col min="8" max="9" width="8.7265625" style="196"/>
    <col min="10" max="10" width="13.54296875" style="196" bestFit="1" customWidth="1"/>
    <col min="11" max="11" width="17.81640625" style="196" bestFit="1" customWidth="1"/>
    <col min="12" max="12" width="4" style="196" bestFit="1" customWidth="1"/>
    <col min="13" max="13" width="22.26953125" style="196" bestFit="1" customWidth="1"/>
    <col min="14" max="14" width="23.453125" style="196" customWidth="1"/>
    <col min="15" max="18" width="16.1796875" style="196" customWidth="1"/>
    <col min="19" max="19" width="7.7265625" style="196" bestFit="1" customWidth="1"/>
    <col min="20" max="20" width="8.7265625" style="196"/>
    <col min="21" max="25" width="8.7265625" style="195" hidden="1" customWidth="1" outlineLevel="1"/>
    <col min="26" max="26" width="13.54296875" style="195" hidden="1" customWidth="1" outlineLevel="1"/>
    <col min="27" max="29" width="8.7265625" style="196" hidden="1" customWidth="1" outlineLevel="1"/>
    <col min="30" max="30" width="8.7265625" style="195" hidden="1" customWidth="1" outlineLevel="1"/>
    <col min="31" max="31" width="10.81640625" style="195" hidden="1" customWidth="1" outlineLevel="1"/>
    <col min="32" max="37" width="8.7265625" style="196" hidden="1" customWidth="1" outlineLevel="1"/>
    <col min="38" max="39" width="11.26953125" style="196" hidden="1" customWidth="1" outlineLevel="1"/>
    <col min="40" max="43" width="8.7265625" style="195" hidden="1" customWidth="1" outlineLevel="1"/>
    <col min="44" max="44" width="11.81640625" style="195" hidden="1" customWidth="1" outlineLevel="1"/>
    <col min="45" max="45" width="8.7265625" style="196" hidden="1" customWidth="1" outlineLevel="1"/>
    <col min="46" max="49" width="8.7265625" style="195" hidden="1" customWidth="1" outlineLevel="1"/>
    <col min="50" max="51" width="8.7265625" style="196" hidden="1" customWidth="1" outlineLevel="1"/>
    <col min="52" max="52" width="14.453125" style="196" hidden="1" customWidth="1" outlineLevel="1"/>
    <col min="53" max="54" width="15.453125" style="196" hidden="1" customWidth="1" outlineLevel="1"/>
    <col min="55" max="55" width="8.7265625" style="196" collapsed="1"/>
    <col min="56" max="16384" width="8.7265625" style="196"/>
  </cols>
  <sheetData>
    <row r="1" spans="1:54" x14ac:dyDescent="0.35">
      <c r="A1" s="192" t="s">
        <v>1145</v>
      </c>
      <c r="B1" s="193"/>
      <c r="C1" s="193"/>
      <c r="D1" s="193"/>
      <c r="E1" s="193"/>
      <c r="F1" s="193"/>
      <c r="G1" s="193"/>
      <c r="H1" s="193"/>
      <c r="I1" s="193"/>
      <c r="J1" s="193"/>
      <c r="K1" s="193"/>
      <c r="L1" s="193"/>
      <c r="M1" s="193"/>
      <c r="N1" s="193"/>
      <c r="O1" s="193"/>
      <c r="P1" s="193"/>
      <c r="Q1" s="193"/>
      <c r="R1" s="193"/>
      <c r="S1" s="193"/>
      <c r="T1" s="193"/>
      <c r="U1" s="194"/>
      <c r="V1" s="194"/>
      <c r="W1" s="194"/>
      <c r="X1" s="194"/>
      <c r="Y1" s="194"/>
    </row>
    <row r="3" spans="1:54" ht="65" x14ac:dyDescent="0.35">
      <c r="A3" s="197" t="s">
        <v>1146</v>
      </c>
      <c r="B3" s="197" t="s">
        <v>1161</v>
      </c>
      <c r="C3" s="197" t="s">
        <v>1162</v>
      </c>
      <c r="D3" s="197" t="s">
        <v>1147</v>
      </c>
      <c r="E3" s="197" t="s">
        <v>1163</v>
      </c>
      <c r="F3" s="197" t="s">
        <v>1164</v>
      </c>
      <c r="G3" s="197" t="s">
        <v>1165</v>
      </c>
    </row>
    <row r="4" spans="1:54" x14ac:dyDescent="0.35">
      <c r="A4" s="198" t="s">
        <v>131</v>
      </c>
      <c r="B4" s="199">
        <v>45142</v>
      </c>
      <c r="C4" s="200">
        <v>28</v>
      </c>
      <c r="D4" s="200">
        <v>26</v>
      </c>
      <c r="E4" s="201">
        <f>IF(D4="","",SUMIF(K:K,A4,AR:AR))</f>
        <v>1</v>
      </c>
      <c r="F4" s="202">
        <v>0.20274999999999999</v>
      </c>
      <c r="G4" s="203">
        <f>IF(D4="","",BB17)</f>
        <v>0.21024999999999999</v>
      </c>
    </row>
    <row r="5" spans="1:54" x14ac:dyDescent="0.35">
      <c r="A5" s="198" t="s">
        <v>170</v>
      </c>
      <c r="B5" s="199">
        <v>45190</v>
      </c>
      <c r="C5" s="200">
        <v>12</v>
      </c>
      <c r="D5" s="200">
        <v>12</v>
      </c>
      <c r="E5" s="201">
        <f t="shared" ref="E5:E9" si="0">IF(D5="","",SUMIF(K:K,A5,AR:AR))</f>
        <v>1</v>
      </c>
      <c r="F5" s="202">
        <v>4.7E-2</v>
      </c>
      <c r="G5" s="203">
        <f t="shared" ref="G5:G9" si="1">IF(D5="","",BB18)</f>
        <v>4.8500000000000001E-2</v>
      </c>
    </row>
    <row r="6" spans="1:54" x14ac:dyDescent="0.35">
      <c r="A6" s="198" t="s">
        <v>177</v>
      </c>
      <c r="B6" s="199">
        <v>45190</v>
      </c>
      <c r="C6" s="200">
        <v>23</v>
      </c>
      <c r="D6" s="200">
        <v>23</v>
      </c>
      <c r="E6" s="201">
        <f t="shared" si="0"/>
        <v>0</v>
      </c>
      <c r="F6" s="202">
        <v>0.17899999999999999</v>
      </c>
      <c r="G6" s="203">
        <f t="shared" si="1"/>
        <v>0.17899999999999999</v>
      </c>
    </row>
    <row r="7" spans="1:54" x14ac:dyDescent="0.35">
      <c r="A7" s="198" t="s">
        <v>196</v>
      </c>
      <c r="B7" s="199">
        <v>45218</v>
      </c>
      <c r="C7" s="200">
        <v>23</v>
      </c>
      <c r="D7" s="200">
        <v>29</v>
      </c>
      <c r="E7" s="201">
        <f t="shared" si="0"/>
        <v>0</v>
      </c>
      <c r="F7" s="202">
        <v>0.19200000000000006</v>
      </c>
      <c r="G7" s="203">
        <f t="shared" si="1"/>
        <v>0.22225000000000003</v>
      </c>
    </row>
    <row r="8" spans="1:54" x14ac:dyDescent="0.35">
      <c r="A8" s="198" t="s">
        <v>215</v>
      </c>
      <c r="B8" s="199">
        <v>45252</v>
      </c>
      <c r="C8" s="200">
        <v>15</v>
      </c>
      <c r="D8" s="200">
        <v>15</v>
      </c>
      <c r="E8" s="201">
        <f t="shared" si="0"/>
        <v>0</v>
      </c>
      <c r="F8" s="202">
        <v>0.17225000000000001</v>
      </c>
      <c r="G8" s="203">
        <f t="shared" si="1"/>
        <v>0.17225000000000001</v>
      </c>
    </row>
    <row r="9" spans="1:54" x14ac:dyDescent="0.35">
      <c r="A9" s="198" t="s">
        <v>229</v>
      </c>
      <c r="B9" s="199">
        <v>45252</v>
      </c>
      <c r="C9" s="200">
        <v>7</v>
      </c>
      <c r="D9" s="200">
        <v>7</v>
      </c>
      <c r="E9" s="201">
        <f t="shared" si="0"/>
        <v>0</v>
      </c>
      <c r="F9" s="202">
        <v>4.8500000000000001E-2</v>
      </c>
      <c r="G9" s="203">
        <f t="shared" si="1"/>
        <v>4.8500000000000001E-2</v>
      </c>
    </row>
    <row r="10" spans="1:54" x14ac:dyDescent="0.35">
      <c r="A10" s="204" t="s">
        <v>238</v>
      </c>
      <c r="B10" s="205"/>
      <c r="C10" s="197">
        <f>SUM(C4:C9)</f>
        <v>108</v>
      </c>
      <c r="D10" s="197">
        <f t="shared" ref="D10:E10" si="2">SUM(D4:D9)</f>
        <v>112</v>
      </c>
      <c r="E10" s="197">
        <f t="shared" si="2"/>
        <v>2</v>
      </c>
      <c r="F10" s="206">
        <f>SUM(F4:F9)</f>
        <v>0.84150000000000003</v>
      </c>
      <c r="G10" s="206">
        <f>SUM(G4:G9)</f>
        <v>0.88075000000000003</v>
      </c>
    </row>
    <row r="13" spans="1:54" x14ac:dyDescent="0.35">
      <c r="A13" s="207" t="s">
        <v>1149</v>
      </c>
      <c r="B13" s="193"/>
      <c r="C13" s="193"/>
      <c r="D13" s="193"/>
      <c r="E13" s="193"/>
      <c r="F13" s="193"/>
      <c r="G13" s="193"/>
      <c r="H13" s="193"/>
      <c r="I13" s="193"/>
      <c r="J13" s="193"/>
      <c r="K13" s="193"/>
      <c r="L13" s="193"/>
      <c r="M13" s="193"/>
      <c r="N13" s="193"/>
      <c r="O13" s="193"/>
      <c r="P13" s="193"/>
      <c r="Q13" s="193"/>
      <c r="R13" s="193"/>
      <c r="S13" s="193"/>
      <c r="T13" s="193"/>
      <c r="U13" s="194"/>
      <c r="V13" s="194"/>
      <c r="W13" s="194"/>
      <c r="X13" s="194"/>
      <c r="Y13" s="194"/>
    </row>
    <row r="15" spans="1:54" ht="14.5" customHeight="1" x14ac:dyDescent="0.35">
      <c r="V15" s="293" t="s">
        <v>1150</v>
      </c>
      <c r="W15" s="293"/>
      <c r="X15" s="293"/>
      <c r="Y15" s="293"/>
      <c r="Z15" s="293" t="s">
        <v>1151</v>
      </c>
      <c r="AA15" s="293"/>
      <c r="AB15" s="293"/>
      <c r="AC15" s="293"/>
      <c r="AD15" s="293"/>
      <c r="AG15" s="293" t="s">
        <v>1152</v>
      </c>
      <c r="AH15" s="293"/>
      <c r="AI15" s="293"/>
      <c r="AJ15" s="293"/>
      <c r="AK15" s="293"/>
      <c r="AT15" s="293" t="s">
        <v>1153</v>
      </c>
      <c r="AU15" s="293"/>
      <c r="AV15" s="293"/>
      <c r="AW15" s="293"/>
    </row>
    <row r="16" spans="1:54" ht="43.5" x14ac:dyDescent="0.35">
      <c r="J16" s="208" t="s">
        <v>1154</v>
      </c>
      <c r="K16" s="208" t="s">
        <v>111</v>
      </c>
      <c r="L16" s="208" t="s">
        <v>113</v>
      </c>
      <c r="M16" s="208" t="s">
        <v>93</v>
      </c>
      <c r="N16" s="208" t="s">
        <v>277</v>
      </c>
      <c r="O16" s="209" t="s">
        <v>82</v>
      </c>
      <c r="P16" s="209" t="s">
        <v>1085</v>
      </c>
      <c r="Q16" s="209" t="s">
        <v>1073</v>
      </c>
      <c r="R16" s="209" t="s">
        <v>1076</v>
      </c>
      <c r="S16" s="210" t="s">
        <v>52</v>
      </c>
      <c r="U16" s="195" t="s">
        <v>1155</v>
      </c>
      <c r="V16" s="211" t="s">
        <v>53</v>
      </c>
      <c r="W16" s="211" t="s">
        <v>54</v>
      </c>
      <c r="X16" s="211" t="s">
        <v>55</v>
      </c>
      <c r="Y16" s="211" t="s">
        <v>56</v>
      </c>
      <c r="Z16" s="212" t="s">
        <v>53</v>
      </c>
      <c r="AA16" s="212" t="s">
        <v>54</v>
      </c>
      <c r="AB16" s="212" t="s">
        <v>55</v>
      </c>
      <c r="AC16" s="212" t="s">
        <v>56</v>
      </c>
      <c r="AD16" s="212" t="s">
        <v>238</v>
      </c>
      <c r="AE16" s="211" t="s">
        <v>1148</v>
      </c>
      <c r="AG16" s="213" t="s">
        <v>53</v>
      </c>
      <c r="AH16" s="213" t="s">
        <v>54</v>
      </c>
      <c r="AI16" s="213" t="s">
        <v>55</v>
      </c>
      <c r="AJ16" s="213" t="s">
        <v>56</v>
      </c>
      <c r="AK16" s="213" t="s">
        <v>238</v>
      </c>
      <c r="AL16" s="211" t="s">
        <v>1156</v>
      </c>
      <c r="AN16" s="214" t="s">
        <v>53</v>
      </c>
      <c r="AO16" s="214" t="s">
        <v>54</v>
      </c>
      <c r="AP16" s="214" t="s">
        <v>55</v>
      </c>
      <c r="AQ16" s="214" t="s">
        <v>56</v>
      </c>
      <c r="AR16" s="214" t="s">
        <v>1157</v>
      </c>
      <c r="AT16" s="214" t="s">
        <v>53</v>
      </c>
      <c r="AU16" s="214" t="s">
        <v>54</v>
      </c>
      <c r="AV16" s="214" t="s">
        <v>55</v>
      </c>
      <c r="AW16" s="214" t="s">
        <v>56</v>
      </c>
      <c r="AZ16" s="215" t="s">
        <v>1146</v>
      </c>
      <c r="BA16" s="215" t="s">
        <v>1147</v>
      </c>
      <c r="BB16" s="215" t="s">
        <v>1158</v>
      </c>
    </row>
    <row r="17" spans="10:54" ht="32" x14ac:dyDescent="0.35">
      <c r="J17" s="216" t="s">
        <v>1159</v>
      </c>
      <c r="K17" s="217" t="s">
        <v>131</v>
      </c>
      <c r="L17" s="217" t="s">
        <v>132</v>
      </c>
      <c r="M17" s="217" t="s">
        <v>94</v>
      </c>
      <c r="N17" s="217" t="s">
        <v>133</v>
      </c>
      <c r="O17" s="217"/>
      <c r="P17" s="217"/>
      <c r="Q17" s="217"/>
      <c r="R17" s="217"/>
      <c r="S17" s="218">
        <v>0.01</v>
      </c>
      <c r="U17" s="195">
        <f>COUNTA(O17:R17)</f>
        <v>0</v>
      </c>
      <c r="V17" s="153">
        <f>IF(VLOOKUP($N17,'Resumen Items'!$E:$AP,27,0)="",VLOOKUP($N17,'Resumen Items'!$E:$AP,5,0),VLOOKUP($N17,'Resumen Items'!$E:$AP,27,0))</f>
        <v>3</v>
      </c>
      <c r="W17" s="153">
        <f>IF(VLOOKUP($N17,'Resumen Items'!$E:$AP,28,0)="",VLOOKUP($N17,'Resumen Items'!$E:$AP,6,0),VLOOKUP($N17,'Resumen Items'!$E:$AP,28,0))</f>
        <v>3</v>
      </c>
      <c r="X17" s="153">
        <f>IF(VLOOKUP($N17,'Resumen Items'!$E:$AP,29,0)="",VLOOKUP($N17,'Resumen Items'!$E:$AP,7,0),VLOOKUP($N17,'Resumen Items'!$E:$AP,29,0))</f>
        <v>3</v>
      </c>
      <c r="Y17" s="153">
        <f>IF(VLOOKUP($N17,'Resumen Items'!$E:$AP,30,0)="",VLOOKUP($N17,'Resumen Items'!$E:$AP,8,0),VLOOKUP($N17,'Resumen Items'!$E:$AP,30,0))</f>
        <v>3</v>
      </c>
      <c r="Z17" s="195">
        <f>IF(AND(O17="D",V17=3),1,0)</f>
        <v>0</v>
      </c>
      <c r="AA17" s="195">
        <f t="shared" ref="AA17:AC32" si="3">IF(AND(P17="D",W17=3),1,0)</f>
        <v>0</v>
      </c>
      <c r="AB17" s="195">
        <f t="shared" si="3"/>
        <v>0</v>
      </c>
      <c r="AC17" s="195">
        <f t="shared" si="3"/>
        <v>0</v>
      </c>
      <c r="AD17" s="195">
        <f>SUM(Z17:AC17)</f>
        <v>0</v>
      </c>
      <c r="AE17" s="219">
        <f>IF(VLOOKUP($N17,'Resumen Items'!$E:$AP,27,0)="",VLOOKUP($N17,'Resumen Items'!$E:$AP,4,0),VLOOKUP($N17,'Resumen Items'!$E:$AP,25,0))</f>
        <v>0.01</v>
      </c>
      <c r="AG17" s="220">
        <v>0</v>
      </c>
      <c r="AH17" s="220">
        <v>0</v>
      </c>
      <c r="AI17" s="220">
        <v>0</v>
      </c>
      <c r="AJ17" s="220">
        <v>0</v>
      </c>
      <c r="AK17" s="220">
        <v>0</v>
      </c>
      <c r="AL17" s="221">
        <v>0.01</v>
      </c>
      <c r="AN17" s="195">
        <f>IF(AND(AG17=1,Z17=0),1,0)</f>
        <v>0</v>
      </c>
      <c r="AO17" s="195">
        <f>IF(AND(AH17=1,AA17=0),1,0)</f>
        <v>0</v>
      </c>
      <c r="AP17" s="195">
        <f>IF(AND(AI17=1,AB17=0),1,0)</f>
        <v>0</v>
      </c>
      <c r="AQ17" s="195">
        <f>IF(AND(AJ17=1,AC17=0),1,0)</f>
        <v>0</v>
      </c>
      <c r="AR17" s="195">
        <f>SUM(,AN17:AQ17)</f>
        <v>0</v>
      </c>
      <c r="AT17" s="195" t="str">
        <f>IF(AN17=1,"Laranja",IF(AND(O17="D",V17=3),"Verde",IF(AND(O17="D",V17&lt;3),"",IF(AND(O17&lt;&gt;"D",V17=3),"Amarelo",""))))</f>
        <v>Amarelo</v>
      </c>
      <c r="AU17" s="195" t="str">
        <f t="shared" ref="AU17:AW32" si="4">IF(AO17=1,"Laranja",IF(AND(P17="D",W17=3),"Verde",IF(AND(P17="D",W17&lt;3),"",IF(AND(P17&lt;&gt;"D",W17=3),"Amarelo",""))))</f>
        <v>Amarelo</v>
      </c>
      <c r="AV17" s="195" t="str">
        <f t="shared" si="4"/>
        <v>Amarelo</v>
      </c>
      <c r="AW17" s="195" t="str">
        <f t="shared" si="4"/>
        <v>Amarelo</v>
      </c>
      <c r="AZ17" s="198" t="s">
        <v>131</v>
      </c>
      <c r="BA17" s="222">
        <f t="shared" ref="BA17:BA22" si="5">SUMIF(K:K,AZ17,AD:AD)</f>
        <v>28</v>
      </c>
      <c r="BB17" s="223">
        <f t="shared" ref="BB17:BB22" si="6">SUMIF(K:K,AZ17,AE:AE)</f>
        <v>0.21024999999999999</v>
      </c>
    </row>
    <row r="18" spans="10:54" ht="32" x14ac:dyDescent="0.35">
      <c r="J18" s="224" t="s">
        <v>1159</v>
      </c>
      <c r="K18" s="225" t="s">
        <v>131</v>
      </c>
      <c r="L18" s="225" t="s">
        <v>134</v>
      </c>
      <c r="M18" s="225" t="s">
        <v>94</v>
      </c>
      <c r="N18" s="225" t="s">
        <v>135</v>
      </c>
      <c r="O18" s="226"/>
      <c r="P18" s="226"/>
      <c r="Q18" s="226"/>
      <c r="R18" s="226"/>
      <c r="S18" s="227">
        <v>0.01</v>
      </c>
      <c r="U18" s="195">
        <f t="shared" ref="U18:U80" si="7">COUNTA(O18:R18)</f>
        <v>0</v>
      </c>
      <c r="V18" s="153">
        <f>IF(VLOOKUP($N18,'Resumen Items'!$E:$AP,27,0)="",VLOOKUP($N18,'Resumen Items'!$E:$AP,5,0),VLOOKUP($N18,'Resumen Items'!$E:$AP,27,0))</f>
        <v>3</v>
      </c>
      <c r="W18" s="153">
        <f>IF(VLOOKUP($N18,'Resumen Items'!$E:$AP,28,0)="",VLOOKUP($N18,'Resumen Items'!$E:$AP,6,0),VLOOKUP($N18,'Resumen Items'!$E:$AP,28,0))</f>
        <v>3</v>
      </c>
      <c r="X18" s="153">
        <f>IF(VLOOKUP($N18,'Resumen Items'!$E:$AP,29,0)="",VLOOKUP($N18,'Resumen Items'!$E:$AP,7,0),VLOOKUP($N18,'Resumen Items'!$E:$AP,29,0))</f>
        <v>3</v>
      </c>
      <c r="Y18" s="153">
        <f>IF(VLOOKUP($N18,'Resumen Items'!$E:$AP,30,0)="",VLOOKUP($N18,'Resumen Items'!$E:$AP,8,0),VLOOKUP($N18,'Resumen Items'!$E:$AP,30,0))</f>
        <v>3</v>
      </c>
      <c r="Z18" s="195">
        <f t="shared" ref="Z18:AC33" si="8">IF(AND(O18="D",V18=3),1,0)</f>
        <v>0</v>
      </c>
      <c r="AA18" s="195">
        <f t="shared" si="3"/>
        <v>0</v>
      </c>
      <c r="AB18" s="195">
        <f t="shared" si="3"/>
        <v>0</v>
      </c>
      <c r="AC18" s="195">
        <f t="shared" si="3"/>
        <v>0</v>
      </c>
      <c r="AD18" s="195">
        <f t="shared" ref="AD18:AD80" si="9">SUM(Z18:AC18)</f>
        <v>0</v>
      </c>
      <c r="AE18" s="219">
        <f>IF(VLOOKUP($N18,'Resumen Items'!$E:$AP,27,0)="",VLOOKUP($N18,'Resumen Items'!$E:$AP,4,0),VLOOKUP($N18,'Resumen Items'!$E:$AP,25,0))</f>
        <v>0.01</v>
      </c>
      <c r="AG18" s="220">
        <v>0</v>
      </c>
      <c r="AH18" s="220">
        <v>0</v>
      </c>
      <c r="AI18" s="220">
        <v>0</v>
      </c>
      <c r="AJ18" s="220">
        <v>0</v>
      </c>
      <c r="AK18" s="220">
        <v>0</v>
      </c>
      <c r="AL18" s="221">
        <v>0.01</v>
      </c>
      <c r="AM18" s="219"/>
      <c r="AN18" s="195">
        <f t="shared" ref="AN18:AQ80" si="10">IF(AND(AG18=1,Z18=0),1,0)</f>
        <v>0</v>
      </c>
      <c r="AO18" s="195">
        <f t="shared" si="10"/>
        <v>0</v>
      </c>
      <c r="AP18" s="195">
        <f t="shared" si="10"/>
        <v>0</v>
      </c>
      <c r="AQ18" s="195">
        <f t="shared" si="10"/>
        <v>0</v>
      </c>
      <c r="AR18" s="195">
        <f t="shared" ref="AR18:AR80" si="11">SUM(,AN18:AQ18)</f>
        <v>0</v>
      </c>
      <c r="AT18" s="195" t="str">
        <f t="shared" ref="AT18:AW80" si="12">IF(AN18=1,"Laranja",IF(AND(O18="D",V18=3),"Verde",IF(AND(O18="D",V18&lt;3),"",IF(AND(O18&lt;&gt;"D",V18=3),"Amarelo",""))))</f>
        <v>Amarelo</v>
      </c>
      <c r="AU18" s="195" t="str">
        <f t="shared" si="4"/>
        <v>Amarelo</v>
      </c>
      <c r="AV18" s="195" t="str">
        <f t="shared" si="4"/>
        <v>Amarelo</v>
      </c>
      <c r="AW18" s="195" t="str">
        <f t="shared" si="4"/>
        <v>Amarelo</v>
      </c>
      <c r="AZ18" s="198" t="s">
        <v>170</v>
      </c>
      <c r="BA18" s="222">
        <f t="shared" si="5"/>
        <v>12</v>
      </c>
      <c r="BB18" s="223">
        <f t="shared" si="6"/>
        <v>4.8500000000000001E-2</v>
      </c>
    </row>
    <row r="19" spans="10:54" ht="32" x14ac:dyDescent="0.35">
      <c r="J19" s="216" t="s">
        <v>1159</v>
      </c>
      <c r="K19" s="217" t="s">
        <v>131</v>
      </c>
      <c r="L19" s="217" t="s">
        <v>136</v>
      </c>
      <c r="M19" s="217" t="s">
        <v>94</v>
      </c>
      <c r="N19" s="217" t="s">
        <v>137</v>
      </c>
      <c r="O19" s="217"/>
      <c r="P19" s="217"/>
      <c r="Q19" s="217"/>
      <c r="R19" s="217" t="s">
        <v>306</v>
      </c>
      <c r="S19" s="218">
        <v>0.01</v>
      </c>
      <c r="U19" s="195">
        <f t="shared" si="7"/>
        <v>1</v>
      </c>
      <c r="V19" s="153">
        <f>IF(VLOOKUP($N19,'Resumen Items'!$E:$AP,27,0)="",VLOOKUP($N19,'Resumen Items'!$E:$AP,5,0),VLOOKUP($N19,'Resumen Items'!$E:$AP,27,0))</f>
        <v>3</v>
      </c>
      <c r="W19" s="153">
        <f>IF(VLOOKUP($N19,'Resumen Items'!$E:$AP,28,0)="",VLOOKUP($N19,'Resumen Items'!$E:$AP,6,0),VLOOKUP($N19,'Resumen Items'!$E:$AP,28,0))</f>
        <v>3</v>
      </c>
      <c r="X19" s="153">
        <f>IF(VLOOKUP($N19,'Resumen Items'!$E:$AP,29,0)="",VLOOKUP($N19,'Resumen Items'!$E:$AP,7,0),VLOOKUP($N19,'Resumen Items'!$E:$AP,29,0))</f>
        <v>3</v>
      </c>
      <c r="Y19" s="153" t="str">
        <f>IF(VLOOKUP($N19,'Resumen Items'!$E:$AP,30,0)="",VLOOKUP($N19,'Resumen Items'!$E:$AP,8,0),VLOOKUP($N19,'Resumen Items'!$E:$AP,30,0))</f>
        <v/>
      </c>
      <c r="Z19" s="195">
        <f t="shared" si="8"/>
        <v>0</v>
      </c>
      <c r="AA19" s="195">
        <f t="shared" si="3"/>
        <v>0</v>
      </c>
      <c r="AB19" s="195">
        <f t="shared" si="3"/>
        <v>0</v>
      </c>
      <c r="AC19" s="195">
        <f t="shared" si="3"/>
        <v>0</v>
      </c>
      <c r="AD19" s="195">
        <f t="shared" si="9"/>
        <v>0</v>
      </c>
      <c r="AE19" s="219">
        <f>IF(VLOOKUP($N19,'Resumen Items'!$E:$AP,27,0)="",VLOOKUP($N19,'Resumen Items'!$E:$AP,4,0),VLOOKUP($N19,'Resumen Items'!$E:$AP,25,0))</f>
        <v>8.5000000000000006E-3</v>
      </c>
      <c r="AG19" s="220">
        <v>0</v>
      </c>
      <c r="AH19" s="220">
        <v>0</v>
      </c>
      <c r="AI19" s="220">
        <v>0</v>
      </c>
      <c r="AJ19" s="220">
        <v>0</v>
      </c>
      <c r="AK19" s="220">
        <v>0</v>
      </c>
      <c r="AL19" s="221">
        <v>0.01</v>
      </c>
      <c r="AM19" s="219"/>
      <c r="AN19" s="195">
        <f t="shared" si="10"/>
        <v>0</v>
      </c>
      <c r="AO19" s="195">
        <f t="shared" si="10"/>
        <v>0</v>
      </c>
      <c r="AP19" s="195">
        <f t="shared" si="10"/>
        <v>0</v>
      </c>
      <c r="AQ19" s="195">
        <f t="shared" si="10"/>
        <v>0</v>
      </c>
      <c r="AR19" s="195">
        <f t="shared" si="11"/>
        <v>0</v>
      </c>
      <c r="AT19" s="195" t="str">
        <f t="shared" si="12"/>
        <v>Amarelo</v>
      </c>
      <c r="AU19" s="195" t="str">
        <f t="shared" si="4"/>
        <v>Amarelo</v>
      </c>
      <c r="AV19" s="195" t="str">
        <f t="shared" si="4"/>
        <v>Amarelo</v>
      </c>
      <c r="AW19" s="195" t="str">
        <f t="shared" si="4"/>
        <v/>
      </c>
      <c r="AZ19" s="198" t="s">
        <v>177</v>
      </c>
      <c r="BA19" s="222">
        <f t="shared" si="5"/>
        <v>23</v>
      </c>
      <c r="BB19" s="223">
        <f t="shared" si="6"/>
        <v>0.17899999999999999</v>
      </c>
    </row>
    <row r="20" spans="10:54" ht="32" x14ac:dyDescent="0.35">
      <c r="J20" s="224" t="s">
        <v>1159</v>
      </c>
      <c r="K20" s="225" t="s">
        <v>131</v>
      </c>
      <c r="L20" s="225" t="s">
        <v>138</v>
      </c>
      <c r="M20" s="225" t="s">
        <v>94</v>
      </c>
      <c r="N20" s="225" t="s">
        <v>139</v>
      </c>
      <c r="O20" s="226"/>
      <c r="P20" s="226" t="s">
        <v>306</v>
      </c>
      <c r="Q20" s="226"/>
      <c r="R20" s="226" t="s">
        <v>306</v>
      </c>
      <c r="S20" s="227">
        <v>0.02</v>
      </c>
      <c r="U20" s="195">
        <f t="shared" si="7"/>
        <v>2</v>
      </c>
      <c r="V20" s="153">
        <f>IF(VLOOKUP($N20,'Resumen Items'!$E:$AP,27,0)="",VLOOKUP($N20,'Resumen Items'!$E:$AP,5,0),VLOOKUP($N20,'Resumen Items'!$E:$AP,27,0))</f>
        <v>3</v>
      </c>
      <c r="W20" s="153">
        <f>IF(VLOOKUP($N20,'Resumen Items'!$E:$AP,28,0)="",VLOOKUP($N20,'Resumen Items'!$E:$AP,6,0),VLOOKUP($N20,'Resumen Items'!$E:$AP,28,0))</f>
        <v>3</v>
      </c>
      <c r="X20" s="153">
        <f>IF(VLOOKUP($N20,'Resumen Items'!$E:$AP,29,0)="",VLOOKUP($N20,'Resumen Items'!$E:$AP,7,0),VLOOKUP($N20,'Resumen Items'!$E:$AP,29,0))</f>
        <v>3</v>
      </c>
      <c r="Y20" s="153">
        <f>IF(VLOOKUP($N20,'Resumen Items'!$E:$AP,30,0)="",VLOOKUP($N20,'Resumen Items'!$E:$AP,8,0),VLOOKUP($N20,'Resumen Items'!$E:$AP,30,0))</f>
        <v>2</v>
      </c>
      <c r="Z20" s="195">
        <f t="shared" si="8"/>
        <v>0</v>
      </c>
      <c r="AA20" s="195">
        <f t="shared" si="3"/>
        <v>1</v>
      </c>
      <c r="AB20" s="195">
        <f t="shared" si="3"/>
        <v>0</v>
      </c>
      <c r="AC20" s="195">
        <f t="shared" si="3"/>
        <v>0</v>
      </c>
      <c r="AD20" s="195">
        <f t="shared" si="9"/>
        <v>1</v>
      </c>
      <c r="AE20" s="219">
        <f>IF(VLOOKUP($N20,'Resumen Items'!$E:$AP,27,0)="",VLOOKUP($N20,'Resumen Items'!$E:$AP,4,0),VLOOKUP($N20,'Resumen Items'!$E:$AP,25,0))</f>
        <v>1.7000000000000001E-2</v>
      </c>
      <c r="AG20" s="220">
        <v>0</v>
      </c>
      <c r="AH20" s="220">
        <v>1</v>
      </c>
      <c r="AI20" s="220">
        <v>0</v>
      </c>
      <c r="AJ20" s="220">
        <v>0</v>
      </c>
      <c r="AK20" s="220">
        <v>1</v>
      </c>
      <c r="AL20" s="221">
        <v>0.02</v>
      </c>
      <c r="AM20" s="219"/>
      <c r="AN20" s="195">
        <f t="shared" si="10"/>
        <v>0</v>
      </c>
      <c r="AO20" s="195">
        <f t="shared" si="10"/>
        <v>0</v>
      </c>
      <c r="AP20" s="195">
        <f t="shared" si="10"/>
        <v>0</v>
      </c>
      <c r="AQ20" s="195">
        <f t="shared" si="10"/>
        <v>0</v>
      </c>
      <c r="AR20" s="195">
        <f t="shared" si="11"/>
        <v>0</v>
      </c>
      <c r="AT20" s="195" t="str">
        <f t="shared" si="12"/>
        <v>Amarelo</v>
      </c>
      <c r="AU20" s="195" t="str">
        <f t="shared" si="4"/>
        <v>Verde</v>
      </c>
      <c r="AV20" s="195" t="str">
        <f t="shared" si="4"/>
        <v>Amarelo</v>
      </c>
      <c r="AW20" s="195" t="str">
        <f t="shared" si="4"/>
        <v/>
      </c>
      <c r="AZ20" s="198" t="s">
        <v>196</v>
      </c>
      <c r="BA20" s="222">
        <f t="shared" si="5"/>
        <v>31</v>
      </c>
      <c r="BB20" s="223">
        <f t="shared" si="6"/>
        <v>0.22225000000000003</v>
      </c>
    </row>
    <row r="21" spans="10:54" ht="32" x14ac:dyDescent="0.35">
      <c r="J21" s="216" t="s">
        <v>1159</v>
      </c>
      <c r="K21" s="217" t="s">
        <v>131</v>
      </c>
      <c r="L21" s="217" t="s">
        <v>141</v>
      </c>
      <c r="M21" s="217" t="s">
        <v>140</v>
      </c>
      <c r="N21" s="217" t="s">
        <v>142</v>
      </c>
      <c r="O21" s="217"/>
      <c r="P21" s="217" t="s">
        <v>306</v>
      </c>
      <c r="Q21" s="217"/>
      <c r="R21" s="217"/>
      <c r="S21" s="218">
        <v>1.4999999999999999E-2</v>
      </c>
      <c r="U21" s="195">
        <f t="shared" si="7"/>
        <v>1</v>
      </c>
      <c r="V21" s="153">
        <f>IF(VLOOKUP($N21,'Resumen Items'!$E:$AP,27,0)="",VLOOKUP($N21,'Resumen Items'!$E:$AP,5,0),VLOOKUP($N21,'Resumen Items'!$E:$AP,27,0))</f>
        <v>1</v>
      </c>
      <c r="W21" s="153" t="str">
        <f>IF(VLOOKUP($N21,'Resumen Items'!$E:$AP,28,0)="",VLOOKUP($N21,'Resumen Items'!$E:$AP,6,0),VLOOKUP($N21,'Resumen Items'!$E:$AP,28,0))</f>
        <v/>
      </c>
      <c r="X21" s="153" t="str">
        <f>IF(VLOOKUP($N21,'Resumen Items'!$E:$AP,29,0)="",VLOOKUP($N21,'Resumen Items'!$E:$AP,7,0),VLOOKUP($N21,'Resumen Items'!$E:$AP,29,0))</f>
        <v/>
      </c>
      <c r="Y21" s="153" t="str">
        <f>IF(VLOOKUP($N21,'Resumen Items'!$E:$AP,30,0)="",VLOOKUP($N21,'Resumen Items'!$E:$AP,8,0),VLOOKUP($N21,'Resumen Items'!$E:$AP,30,0))</f>
        <v/>
      </c>
      <c r="Z21" s="195">
        <f t="shared" si="8"/>
        <v>0</v>
      </c>
      <c r="AA21" s="195">
        <f t="shared" si="3"/>
        <v>0</v>
      </c>
      <c r="AB21" s="195">
        <f t="shared" si="3"/>
        <v>0</v>
      </c>
      <c r="AC21" s="195">
        <f t="shared" si="3"/>
        <v>0</v>
      </c>
      <c r="AD21" s="195">
        <f t="shared" si="9"/>
        <v>0</v>
      </c>
      <c r="AE21" s="219">
        <f>IF(VLOOKUP($N21,'Resumen Items'!$E:$AP,27,0)="",VLOOKUP($N21,'Resumen Items'!$E:$AP,4,0),VLOOKUP($N21,'Resumen Items'!$E:$AP,25,0))</f>
        <v>0</v>
      </c>
      <c r="AG21" s="220">
        <v>0</v>
      </c>
      <c r="AH21" s="220">
        <v>0</v>
      </c>
      <c r="AI21" s="220">
        <v>0</v>
      </c>
      <c r="AJ21" s="220">
        <v>0</v>
      </c>
      <c r="AK21" s="220">
        <v>0</v>
      </c>
      <c r="AL21" s="221">
        <v>1.4999999999999999E-2</v>
      </c>
      <c r="AM21" s="219"/>
      <c r="AN21" s="195">
        <f t="shared" si="10"/>
        <v>0</v>
      </c>
      <c r="AO21" s="195">
        <f t="shared" si="10"/>
        <v>0</v>
      </c>
      <c r="AP21" s="195">
        <f t="shared" si="10"/>
        <v>0</v>
      </c>
      <c r="AQ21" s="195">
        <f t="shared" si="10"/>
        <v>0</v>
      </c>
      <c r="AR21" s="195">
        <f t="shared" si="11"/>
        <v>0</v>
      </c>
      <c r="AT21" s="195" t="str">
        <f t="shared" si="12"/>
        <v/>
      </c>
      <c r="AU21" s="195" t="str">
        <f t="shared" si="4"/>
        <v/>
      </c>
      <c r="AV21" s="195" t="str">
        <f t="shared" si="4"/>
        <v/>
      </c>
      <c r="AW21" s="195" t="str">
        <f t="shared" si="4"/>
        <v/>
      </c>
      <c r="AZ21" s="198" t="s">
        <v>215</v>
      </c>
      <c r="BA21" s="222">
        <f t="shared" si="5"/>
        <v>15</v>
      </c>
      <c r="BB21" s="223">
        <f t="shared" si="6"/>
        <v>0.17225000000000001</v>
      </c>
    </row>
    <row r="22" spans="10:54" ht="32" x14ac:dyDescent="0.35">
      <c r="J22" s="224" t="s">
        <v>1159</v>
      </c>
      <c r="K22" s="225" t="s">
        <v>131</v>
      </c>
      <c r="L22" s="225" t="s">
        <v>143</v>
      </c>
      <c r="M22" s="225" t="s">
        <v>140</v>
      </c>
      <c r="N22" s="225" t="s">
        <v>144</v>
      </c>
      <c r="O22" s="226" t="s">
        <v>306</v>
      </c>
      <c r="P22" s="226" t="s">
        <v>306</v>
      </c>
      <c r="Q22" s="226" t="s">
        <v>306</v>
      </c>
      <c r="R22" s="226"/>
      <c r="S22" s="227">
        <v>1.4999999999999999E-2</v>
      </c>
      <c r="U22" s="195">
        <f t="shared" si="7"/>
        <v>3</v>
      </c>
      <c r="V22" s="153">
        <f>IF(VLOOKUP($N22,'Resumen Items'!$E:$AP,27,0)="",VLOOKUP($N22,'Resumen Items'!$E:$AP,5,0),VLOOKUP($N22,'Resumen Items'!$E:$AP,27,0))</f>
        <v>3</v>
      </c>
      <c r="W22" s="153">
        <f>IF(VLOOKUP($N22,'Resumen Items'!$E:$AP,28,0)="",VLOOKUP($N22,'Resumen Items'!$E:$AP,6,0),VLOOKUP($N22,'Resumen Items'!$E:$AP,28,0))</f>
        <v>3</v>
      </c>
      <c r="X22" s="153">
        <f>IF(VLOOKUP($N22,'Resumen Items'!$E:$AP,29,0)="",VLOOKUP($N22,'Resumen Items'!$E:$AP,7,0),VLOOKUP($N22,'Resumen Items'!$E:$AP,29,0))</f>
        <v>1</v>
      </c>
      <c r="Y22" s="153" t="str">
        <f>IF(VLOOKUP($N22,'Resumen Items'!$E:$AP,30,0)="",VLOOKUP($N22,'Resumen Items'!$E:$AP,8,0),VLOOKUP($N22,'Resumen Items'!$E:$AP,30,0))</f>
        <v/>
      </c>
      <c r="Z22" s="195">
        <f t="shared" si="8"/>
        <v>1</v>
      </c>
      <c r="AA22" s="195">
        <f t="shared" si="3"/>
        <v>1</v>
      </c>
      <c r="AB22" s="195">
        <f t="shared" si="3"/>
        <v>0</v>
      </c>
      <c r="AC22" s="195">
        <f t="shared" si="3"/>
        <v>0</v>
      </c>
      <c r="AD22" s="195">
        <f t="shared" si="9"/>
        <v>2</v>
      </c>
      <c r="AE22" s="219">
        <f>IF(VLOOKUP($N22,'Resumen Items'!$E:$AP,27,0)="",VLOOKUP($N22,'Resumen Items'!$E:$AP,4,0),VLOOKUP($N22,'Resumen Items'!$E:$AP,25,0))</f>
        <v>1.0499999999999999E-2</v>
      </c>
      <c r="AG22" s="220">
        <v>1</v>
      </c>
      <c r="AH22" s="220">
        <v>1</v>
      </c>
      <c r="AI22" s="220">
        <v>0</v>
      </c>
      <c r="AJ22" s="220">
        <v>0</v>
      </c>
      <c r="AK22" s="220">
        <v>2</v>
      </c>
      <c r="AL22" s="221">
        <v>1.2749999999999999E-2</v>
      </c>
      <c r="AM22" s="219"/>
      <c r="AN22" s="195">
        <f t="shared" si="10"/>
        <v>0</v>
      </c>
      <c r="AO22" s="195">
        <f t="shared" si="10"/>
        <v>0</v>
      </c>
      <c r="AP22" s="195">
        <f t="shared" si="10"/>
        <v>0</v>
      </c>
      <c r="AQ22" s="195">
        <f t="shared" si="10"/>
        <v>0</v>
      </c>
      <c r="AR22" s="195">
        <f t="shared" si="11"/>
        <v>0</v>
      </c>
      <c r="AT22" s="195" t="str">
        <f t="shared" si="12"/>
        <v>Verde</v>
      </c>
      <c r="AU22" s="195" t="str">
        <f t="shared" si="4"/>
        <v>Verde</v>
      </c>
      <c r="AV22" s="195" t="str">
        <f t="shared" si="4"/>
        <v/>
      </c>
      <c r="AW22" s="195" t="str">
        <f t="shared" si="4"/>
        <v/>
      </c>
      <c r="AZ22" s="198" t="s">
        <v>229</v>
      </c>
      <c r="BA22" s="222">
        <f t="shared" si="5"/>
        <v>7</v>
      </c>
      <c r="BB22" s="223">
        <f t="shared" si="6"/>
        <v>4.8500000000000001E-2</v>
      </c>
    </row>
    <row r="23" spans="10:54" ht="18.5" x14ac:dyDescent="0.35">
      <c r="J23" s="216" t="s">
        <v>1159</v>
      </c>
      <c r="K23" s="217" t="s">
        <v>131</v>
      </c>
      <c r="L23" s="217" t="s">
        <v>146</v>
      </c>
      <c r="M23" s="217" t="s">
        <v>145</v>
      </c>
      <c r="N23" s="217" t="s">
        <v>147</v>
      </c>
      <c r="O23" s="217" t="s">
        <v>306</v>
      </c>
      <c r="P23" s="217"/>
      <c r="Q23" s="217" t="s">
        <v>306</v>
      </c>
      <c r="R23" s="217"/>
      <c r="S23" s="218">
        <v>0.01</v>
      </c>
      <c r="U23" s="195">
        <f t="shared" si="7"/>
        <v>2</v>
      </c>
      <c r="V23" s="153">
        <f>IF(VLOOKUP($N23,'Resumen Items'!$E:$AP,27,0)="",VLOOKUP($N23,'Resumen Items'!$E:$AP,5,0),VLOOKUP($N23,'Resumen Items'!$E:$AP,27,0))</f>
        <v>3</v>
      </c>
      <c r="W23" s="153">
        <f>IF(VLOOKUP($N23,'Resumen Items'!$E:$AP,28,0)="",VLOOKUP($N23,'Resumen Items'!$E:$AP,6,0),VLOOKUP($N23,'Resumen Items'!$E:$AP,28,0))</f>
        <v>3</v>
      </c>
      <c r="X23" s="153">
        <f>IF(VLOOKUP($N23,'Resumen Items'!$E:$AP,29,0)="",VLOOKUP($N23,'Resumen Items'!$E:$AP,7,0),VLOOKUP($N23,'Resumen Items'!$E:$AP,29,0))</f>
        <v>3</v>
      </c>
      <c r="Y23" s="153">
        <f>IF(VLOOKUP($N23,'Resumen Items'!$E:$AP,30,0)="",VLOOKUP($N23,'Resumen Items'!$E:$AP,8,0),VLOOKUP($N23,'Resumen Items'!$E:$AP,30,0))</f>
        <v>3</v>
      </c>
      <c r="Z23" s="195">
        <f t="shared" si="8"/>
        <v>1</v>
      </c>
      <c r="AA23" s="195">
        <f t="shared" si="3"/>
        <v>0</v>
      </c>
      <c r="AB23" s="195">
        <f t="shared" si="3"/>
        <v>1</v>
      </c>
      <c r="AC23" s="195">
        <f t="shared" si="3"/>
        <v>0</v>
      </c>
      <c r="AD23" s="195">
        <f t="shared" si="9"/>
        <v>2</v>
      </c>
      <c r="AE23" s="219">
        <f>IF(VLOOKUP($N23,'Resumen Items'!$E:$AP,27,0)="",VLOOKUP($N23,'Resumen Items'!$E:$AP,4,0),VLOOKUP($N23,'Resumen Items'!$E:$AP,25,0))</f>
        <v>0.01</v>
      </c>
      <c r="AG23" s="220">
        <v>1</v>
      </c>
      <c r="AH23" s="220">
        <v>0</v>
      </c>
      <c r="AI23" s="220">
        <v>1</v>
      </c>
      <c r="AJ23" s="220">
        <v>0</v>
      </c>
      <c r="AK23" s="220">
        <v>2</v>
      </c>
      <c r="AL23" s="221">
        <v>8.5000000000000006E-3</v>
      </c>
      <c r="AM23" s="219"/>
      <c r="AN23" s="195">
        <f t="shared" si="10"/>
        <v>0</v>
      </c>
      <c r="AO23" s="195">
        <f t="shared" si="10"/>
        <v>0</v>
      </c>
      <c r="AP23" s="195">
        <f t="shared" si="10"/>
        <v>0</v>
      </c>
      <c r="AQ23" s="195">
        <f t="shared" si="10"/>
        <v>0</v>
      </c>
      <c r="AR23" s="195">
        <f t="shared" si="11"/>
        <v>0</v>
      </c>
      <c r="AT23" s="195" t="str">
        <f t="shared" si="12"/>
        <v>Verde</v>
      </c>
      <c r="AU23" s="195" t="str">
        <f t="shared" si="4"/>
        <v>Amarelo</v>
      </c>
      <c r="AV23" s="195" t="str">
        <f t="shared" si="4"/>
        <v>Verde</v>
      </c>
      <c r="AW23" s="195" t="str">
        <f t="shared" si="4"/>
        <v>Amarelo</v>
      </c>
      <c r="AZ23" s="228" t="s">
        <v>238</v>
      </c>
      <c r="BA23" s="215">
        <f>SUM(BA17:BA22)</f>
        <v>116</v>
      </c>
      <c r="BB23" s="229">
        <f>SUM(BB17:BB22)</f>
        <v>0.88075000000000003</v>
      </c>
    </row>
    <row r="24" spans="10:54" ht="32" x14ac:dyDescent="0.35">
      <c r="J24" s="224" t="s">
        <v>1159</v>
      </c>
      <c r="K24" s="225" t="s">
        <v>131</v>
      </c>
      <c r="L24" s="225" t="s">
        <v>148</v>
      </c>
      <c r="M24" s="225" t="s">
        <v>145</v>
      </c>
      <c r="N24" s="225" t="s">
        <v>149</v>
      </c>
      <c r="O24" s="226" t="s">
        <v>306</v>
      </c>
      <c r="P24" s="226"/>
      <c r="Q24" s="226" t="s">
        <v>306</v>
      </c>
      <c r="R24" s="226" t="s">
        <v>306</v>
      </c>
      <c r="S24" s="227">
        <v>0.02</v>
      </c>
      <c r="U24" s="195">
        <f t="shared" si="7"/>
        <v>3</v>
      </c>
      <c r="V24" s="153">
        <f>IF(VLOOKUP($N24,'Resumen Items'!$E:$AP,27,0)="",VLOOKUP($N24,'Resumen Items'!$E:$AP,5,0),VLOOKUP($N24,'Resumen Items'!$E:$AP,27,0))</f>
        <v>3</v>
      </c>
      <c r="W24" s="153">
        <f>IF(VLOOKUP($N24,'Resumen Items'!$E:$AP,28,0)="",VLOOKUP($N24,'Resumen Items'!$E:$AP,6,0),VLOOKUP($N24,'Resumen Items'!$E:$AP,28,0))</f>
        <v>3</v>
      </c>
      <c r="X24" s="153">
        <f>IF(VLOOKUP($N24,'Resumen Items'!$E:$AP,29,0)="",VLOOKUP($N24,'Resumen Items'!$E:$AP,7,0),VLOOKUP($N24,'Resumen Items'!$E:$AP,29,0))</f>
        <v>3</v>
      </c>
      <c r="Y24" s="153" t="str">
        <f>IF(VLOOKUP($N24,'Resumen Items'!$E:$AP,30,0)="",VLOOKUP($N24,'Resumen Items'!$E:$AP,8,0),VLOOKUP($N24,'Resumen Items'!$E:$AP,30,0))</f>
        <v/>
      </c>
      <c r="Z24" s="195">
        <f t="shared" si="8"/>
        <v>1</v>
      </c>
      <c r="AA24" s="195">
        <f t="shared" si="3"/>
        <v>0</v>
      </c>
      <c r="AB24" s="195">
        <f t="shared" si="3"/>
        <v>1</v>
      </c>
      <c r="AC24" s="195">
        <f t="shared" si="3"/>
        <v>0</v>
      </c>
      <c r="AD24" s="195">
        <f t="shared" si="9"/>
        <v>2</v>
      </c>
      <c r="AE24" s="219">
        <f>IF(VLOOKUP($N24,'Resumen Items'!$E:$AP,27,0)="",VLOOKUP($N24,'Resumen Items'!$E:$AP,4,0),VLOOKUP($N24,'Resumen Items'!$E:$AP,25,0))</f>
        <v>1.7000000000000001E-2</v>
      </c>
      <c r="AG24" s="220">
        <v>1</v>
      </c>
      <c r="AH24" s="220">
        <v>0</v>
      </c>
      <c r="AI24" s="220">
        <v>0</v>
      </c>
      <c r="AJ24" s="220">
        <v>0</v>
      </c>
      <c r="AK24" s="220">
        <v>1</v>
      </c>
      <c r="AL24" s="221">
        <v>1.7000000000000001E-2</v>
      </c>
      <c r="AM24" s="219"/>
      <c r="AN24" s="195">
        <f t="shared" si="10"/>
        <v>0</v>
      </c>
      <c r="AO24" s="195">
        <f t="shared" si="10"/>
        <v>0</v>
      </c>
      <c r="AP24" s="195">
        <f t="shared" si="10"/>
        <v>0</v>
      </c>
      <c r="AQ24" s="195">
        <f t="shared" si="10"/>
        <v>0</v>
      </c>
      <c r="AR24" s="195">
        <f t="shared" si="11"/>
        <v>0</v>
      </c>
      <c r="AT24" s="195" t="str">
        <f t="shared" si="12"/>
        <v>Verde</v>
      </c>
      <c r="AU24" s="195" t="str">
        <f t="shared" si="4"/>
        <v>Amarelo</v>
      </c>
      <c r="AV24" s="195" t="str">
        <f t="shared" si="4"/>
        <v>Verde</v>
      </c>
      <c r="AW24" s="195" t="str">
        <f t="shared" si="4"/>
        <v/>
      </c>
    </row>
    <row r="25" spans="10:54" ht="58" x14ac:dyDescent="0.35">
      <c r="J25" s="216" t="s">
        <v>1159</v>
      </c>
      <c r="K25" s="217" t="s">
        <v>131</v>
      </c>
      <c r="L25" s="217" t="s">
        <v>150</v>
      </c>
      <c r="M25" s="217" t="s">
        <v>145</v>
      </c>
      <c r="N25" s="217" t="s">
        <v>151</v>
      </c>
      <c r="O25" s="217" t="s">
        <v>306</v>
      </c>
      <c r="P25" s="217" t="s">
        <v>306</v>
      </c>
      <c r="Q25" s="217" t="s">
        <v>306</v>
      </c>
      <c r="R25" s="217"/>
      <c r="S25" s="218">
        <v>2.5000000000000001E-2</v>
      </c>
      <c r="U25" s="195">
        <f t="shared" si="7"/>
        <v>3</v>
      </c>
      <c r="V25" s="153">
        <f>IF(VLOOKUP($N25,'Resumen Items'!$E:$AP,27,0)="",VLOOKUP($N25,'Resumen Items'!$E:$AP,5,0),VLOOKUP($N25,'Resumen Items'!$E:$AP,27,0))</f>
        <v>3</v>
      </c>
      <c r="W25" s="153">
        <f>IF(VLOOKUP($N25,'Resumen Items'!$E:$AP,28,0)="",VLOOKUP($N25,'Resumen Items'!$E:$AP,6,0),VLOOKUP($N25,'Resumen Items'!$E:$AP,28,0))</f>
        <v>3</v>
      </c>
      <c r="X25" s="153">
        <f>IF(VLOOKUP($N25,'Resumen Items'!$E:$AP,29,0)="",VLOOKUP($N25,'Resumen Items'!$E:$AP,7,0),VLOOKUP($N25,'Resumen Items'!$E:$AP,29,0))</f>
        <v>3</v>
      </c>
      <c r="Y25" s="153">
        <f>IF(VLOOKUP($N25,'Resumen Items'!$E:$AP,30,0)="",VLOOKUP($N25,'Resumen Items'!$E:$AP,8,0),VLOOKUP($N25,'Resumen Items'!$E:$AP,30,0))</f>
        <v>3</v>
      </c>
      <c r="Z25" s="195">
        <f t="shared" si="8"/>
        <v>1</v>
      </c>
      <c r="AA25" s="195">
        <f t="shared" si="3"/>
        <v>1</v>
      </c>
      <c r="AB25" s="195">
        <f t="shared" si="3"/>
        <v>1</v>
      </c>
      <c r="AC25" s="195">
        <f t="shared" si="3"/>
        <v>0</v>
      </c>
      <c r="AD25" s="195">
        <f t="shared" si="9"/>
        <v>3</v>
      </c>
      <c r="AE25" s="219">
        <f>IF(VLOOKUP($N25,'Resumen Items'!$E:$AP,27,0)="",VLOOKUP($N25,'Resumen Items'!$E:$AP,4,0),VLOOKUP($N25,'Resumen Items'!$E:$AP,25,0))</f>
        <v>2.5000000000000001E-2</v>
      </c>
      <c r="AG25" s="220">
        <v>1</v>
      </c>
      <c r="AH25" s="220">
        <v>1</v>
      </c>
      <c r="AI25" s="220">
        <v>1</v>
      </c>
      <c r="AJ25" s="220">
        <v>0</v>
      </c>
      <c r="AK25" s="220">
        <v>3</v>
      </c>
      <c r="AL25" s="221">
        <v>2.5000000000000001E-2</v>
      </c>
      <c r="AM25" s="219"/>
      <c r="AN25" s="195">
        <f t="shared" si="10"/>
        <v>0</v>
      </c>
      <c r="AO25" s="195">
        <f t="shared" si="10"/>
        <v>0</v>
      </c>
      <c r="AP25" s="195">
        <f t="shared" si="10"/>
        <v>0</v>
      </c>
      <c r="AQ25" s="195">
        <f t="shared" si="10"/>
        <v>0</v>
      </c>
      <c r="AR25" s="195">
        <f t="shared" si="11"/>
        <v>0</v>
      </c>
      <c r="AT25" s="195" t="str">
        <f t="shared" si="12"/>
        <v>Verde</v>
      </c>
      <c r="AU25" s="195" t="str">
        <f t="shared" si="4"/>
        <v>Verde</v>
      </c>
      <c r="AV25" s="195" t="str">
        <f t="shared" si="4"/>
        <v>Verde</v>
      </c>
      <c r="AW25" s="195" t="str">
        <f t="shared" si="4"/>
        <v>Amarelo</v>
      </c>
      <c r="AZ25" s="196" t="s">
        <v>1160</v>
      </c>
    </row>
    <row r="26" spans="10:54" ht="18.5" x14ac:dyDescent="0.35">
      <c r="J26" s="224" t="s">
        <v>1159</v>
      </c>
      <c r="K26" s="225" t="s">
        <v>131</v>
      </c>
      <c r="L26" s="225" t="s">
        <v>153</v>
      </c>
      <c r="M26" s="225" t="s">
        <v>152</v>
      </c>
      <c r="N26" s="225" t="s">
        <v>154</v>
      </c>
      <c r="O26" s="226" t="s">
        <v>306</v>
      </c>
      <c r="P26" s="226" t="s">
        <v>306</v>
      </c>
      <c r="Q26" s="226" t="s">
        <v>306</v>
      </c>
      <c r="R26" s="226" t="s">
        <v>306</v>
      </c>
      <c r="S26" s="227">
        <v>0.01</v>
      </c>
      <c r="U26" s="195">
        <f t="shared" si="7"/>
        <v>4</v>
      </c>
      <c r="V26" s="153">
        <f>IF(VLOOKUP($N26,'Resumen Items'!$E:$AP,27,0)="",VLOOKUP($N26,'Resumen Items'!$E:$AP,5,0),VLOOKUP($N26,'Resumen Items'!$E:$AP,27,0))</f>
        <v>3</v>
      </c>
      <c r="W26" s="153">
        <f>IF(VLOOKUP($N26,'Resumen Items'!$E:$AP,28,0)="",VLOOKUP($N26,'Resumen Items'!$E:$AP,6,0),VLOOKUP($N26,'Resumen Items'!$E:$AP,28,0))</f>
        <v>3</v>
      </c>
      <c r="X26" s="153">
        <f>IF(VLOOKUP($N26,'Resumen Items'!$E:$AP,29,0)="",VLOOKUP($N26,'Resumen Items'!$E:$AP,7,0),VLOOKUP($N26,'Resumen Items'!$E:$AP,29,0))</f>
        <v>3</v>
      </c>
      <c r="Y26" s="153">
        <f>IF(VLOOKUP($N26,'Resumen Items'!$E:$AP,30,0)="",VLOOKUP($N26,'Resumen Items'!$E:$AP,8,0),VLOOKUP($N26,'Resumen Items'!$E:$AP,30,0))</f>
        <v>3</v>
      </c>
      <c r="Z26" s="195">
        <f t="shared" si="8"/>
        <v>1</v>
      </c>
      <c r="AA26" s="195">
        <f t="shared" si="3"/>
        <v>1</v>
      </c>
      <c r="AB26" s="195">
        <f t="shared" si="3"/>
        <v>1</v>
      </c>
      <c r="AC26" s="195">
        <f t="shared" si="3"/>
        <v>1</v>
      </c>
      <c r="AD26" s="195">
        <f t="shared" si="9"/>
        <v>4</v>
      </c>
      <c r="AE26" s="219">
        <f>IF(VLOOKUP($N26,'Resumen Items'!$E:$AP,27,0)="",VLOOKUP($N26,'Resumen Items'!$E:$AP,4,0),VLOOKUP($N26,'Resumen Items'!$E:$AP,25,0))</f>
        <v>0.01</v>
      </c>
      <c r="AG26" s="220">
        <v>1</v>
      </c>
      <c r="AH26" s="220">
        <v>1</v>
      </c>
      <c r="AI26" s="220">
        <v>1</v>
      </c>
      <c r="AJ26" s="220">
        <v>1</v>
      </c>
      <c r="AK26" s="220">
        <v>4</v>
      </c>
      <c r="AL26" s="221">
        <v>0.01</v>
      </c>
      <c r="AM26" s="219"/>
      <c r="AN26" s="195">
        <f t="shared" si="10"/>
        <v>0</v>
      </c>
      <c r="AO26" s="195">
        <f t="shared" si="10"/>
        <v>0</v>
      </c>
      <c r="AP26" s="195">
        <f t="shared" si="10"/>
        <v>0</v>
      </c>
      <c r="AQ26" s="195">
        <f t="shared" si="10"/>
        <v>0</v>
      </c>
      <c r="AR26" s="195">
        <f t="shared" si="11"/>
        <v>0</v>
      </c>
      <c r="AT26" s="195" t="str">
        <f t="shared" si="12"/>
        <v>Verde</v>
      </c>
      <c r="AU26" s="195" t="str">
        <f t="shared" si="4"/>
        <v>Verde</v>
      </c>
      <c r="AV26" s="195" t="str">
        <f t="shared" si="4"/>
        <v>Verde</v>
      </c>
      <c r="AW26" s="195" t="str">
        <f t="shared" si="4"/>
        <v>Verde</v>
      </c>
    </row>
    <row r="27" spans="10:54" ht="32" x14ac:dyDescent="0.35">
      <c r="J27" s="216" t="s">
        <v>1159</v>
      </c>
      <c r="K27" s="217" t="s">
        <v>131</v>
      </c>
      <c r="L27" s="217" t="s">
        <v>156</v>
      </c>
      <c r="M27" s="217" t="s">
        <v>155</v>
      </c>
      <c r="N27" s="217" t="s">
        <v>157</v>
      </c>
      <c r="O27" s="217"/>
      <c r="P27" s="217" t="s">
        <v>306</v>
      </c>
      <c r="Q27" s="217"/>
      <c r="R27" s="217" t="s">
        <v>306</v>
      </c>
      <c r="S27" s="218">
        <v>0.02</v>
      </c>
      <c r="U27" s="195">
        <f t="shared" si="7"/>
        <v>2</v>
      </c>
      <c r="V27" s="153">
        <f>IF(VLOOKUP($N27,'Resumen Items'!$E:$AP,27,0)="",VLOOKUP($N27,'Resumen Items'!$E:$AP,5,0),VLOOKUP($N27,'Resumen Items'!$E:$AP,27,0))</f>
        <v>3</v>
      </c>
      <c r="W27" s="153">
        <f>IF(VLOOKUP($N27,'Resumen Items'!$E:$AP,28,0)="",VLOOKUP($N27,'Resumen Items'!$E:$AP,6,0),VLOOKUP($N27,'Resumen Items'!$E:$AP,28,0))</f>
        <v>3</v>
      </c>
      <c r="X27" s="153">
        <f>IF(VLOOKUP($N27,'Resumen Items'!$E:$AP,29,0)="",VLOOKUP($N27,'Resumen Items'!$E:$AP,7,0),VLOOKUP($N27,'Resumen Items'!$E:$AP,29,0))</f>
        <v>3</v>
      </c>
      <c r="Y27" s="153" t="str">
        <f>IF(VLOOKUP($N27,'Resumen Items'!$E:$AP,30,0)="",VLOOKUP($N27,'Resumen Items'!$E:$AP,8,0),VLOOKUP($N27,'Resumen Items'!$E:$AP,30,0))</f>
        <v/>
      </c>
      <c r="Z27" s="195">
        <f t="shared" si="8"/>
        <v>0</v>
      </c>
      <c r="AA27" s="195">
        <f t="shared" si="3"/>
        <v>1</v>
      </c>
      <c r="AB27" s="195">
        <f t="shared" si="3"/>
        <v>0</v>
      </c>
      <c r="AC27" s="195">
        <f t="shared" si="3"/>
        <v>0</v>
      </c>
      <c r="AD27" s="195">
        <f t="shared" si="9"/>
        <v>1</v>
      </c>
      <c r="AE27" s="219">
        <f>IF(VLOOKUP($N27,'Resumen Items'!$E:$AP,27,0)="",VLOOKUP($N27,'Resumen Items'!$E:$AP,4,0),VLOOKUP($N27,'Resumen Items'!$E:$AP,25,0))</f>
        <v>1.7000000000000001E-2</v>
      </c>
      <c r="AG27" s="220">
        <v>0</v>
      </c>
      <c r="AH27" s="220">
        <v>1</v>
      </c>
      <c r="AI27" s="220">
        <v>0</v>
      </c>
      <c r="AJ27" s="220">
        <v>0</v>
      </c>
      <c r="AK27" s="220">
        <v>1</v>
      </c>
      <c r="AL27" s="221">
        <v>8.0000000000000002E-3</v>
      </c>
      <c r="AM27" s="219"/>
      <c r="AN27" s="195">
        <f t="shared" si="10"/>
        <v>0</v>
      </c>
      <c r="AO27" s="195">
        <f t="shared" si="10"/>
        <v>0</v>
      </c>
      <c r="AP27" s="195">
        <f t="shared" si="10"/>
        <v>0</v>
      </c>
      <c r="AQ27" s="195">
        <f t="shared" si="10"/>
        <v>0</v>
      </c>
      <c r="AR27" s="195">
        <f t="shared" si="11"/>
        <v>0</v>
      </c>
      <c r="AT27" s="195" t="str">
        <f t="shared" si="12"/>
        <v>Amarelo</v>
      </c>
      <c r="AU27" s="195" t="str">
        <f t="shared" si="4"/>
        <v>Verde</v>
      </c>
      <c r="AV27" s="195" t="str">
        <f t="shared" si="4"/>
        <v>Amarelo</v>
      </c>
      <c r="AW27" s="195" t="str">
        <f t="shared" si="4"/>
        <v/>
      </c>
    </row>
    <row r="28" spans="10:54" ht="32" x14ac:dyDescent="0.35">
      <c r="J28" s="224" t="s">
        <v>1159</v>
      </c>
      <c r="K28" s="225" t="s">
        <v>131</v>
      </c>
      <c r="L28" s="225" t="s">
        <v>159</v>
      </c>
      <c r="M28" s="225" t="s">
        <v>158</v>
      </c>
      <c r="N28" s="225" t="s">
        <v>160</v>
      </c>
      <c r="O28" s="226"/>
      <c r="P28" s="226" t="s">
        <v>306</v>
      </c>
      <c r="Q28" s="226" t="s">
        <v>306</v>
      </c>
      <c r="R28" s="226" t="s">
        <v>306</v>
      </c>
      <c r="S28" s="227">
        <v>1.4999999999999999E-2</v>
      </c>
      <c r="U28" s="195">
        <f t="shared" si="7"/>
        <v>3</v>
      </c>
      <c r="V28" s="153">
        <f>IF(VLOOKUP($N28,'Resumen Items'!$E:$AP,27,0)="",VLOOKUP($N28,'Resumen Items'!$E:$AP,5,0),VLOOKUP($N28,'Resumen Items'!$E:$AP,27,0))</f>
        <v>3</v>
      </c>
      <c r="W28" s="153">
        <f>IF(VLOOKUP($N28,'Resumen Items'!$E:$AP,28,0)="",VLOOKUP($N28,'Resumen Items'!$E:$AP,6,0),VLOOKUP($N28,'Resumen Items'!$E:$AP,28,0))</f>
        <v>3</v>
      </c>
      <c r="X28" s="153">
        <f>IF(VLOOKUP($N28,'Resumen Items'!$E:$AP,29,0)="",VLOOKUP($N28,'Resumen Items'!$E:$AP,7,0),VLOOKUP($N28,'Resumen Items'!$E:$AP,29,0))</f>
        <v>3</v>
      </c>
      <c r="Y28" s="153">
        <f>IF(VLOOKUP($N28,'Resumen Items'!$E:$AP,30,0)="",VLOOKUP($N28,'Resumen Items'!$E:$AP,8,0),VLOOKUP($N28,'Resumen Items'!$E:$AP,30,0))</f>
        <v>1</v>
      </c>
      <c r="Z28" s="195">
        <f t="shared" si="8"/>
        <v>0</v>
      </c>
      <c r="AA28" s="195">
        <f t="shared" si="3"/>
        <v>1</v>
      </c>
      <c r="AB28" s="195">
        <f t="shared" si="3"/>
        <v>1</v>
      </c>
      <c r="AC28" s="195">
        <f t="shared" si="3"/>
        <v>0</v>
      </c>
      <c r="AD28" s="195">
        <f t="shared" si="9"/>
        <v>2</v>
      </c>
      <c r="AE28" s="219">
        <f>IF(VLOOKUP($N28,'Resumen Items'!$E:$AP,27,0)="",VLOOKUP($N28,'Resumen Items'!$E:$AP,4,0),VLOOKUP($N28,'Resumen Items'!$E:$AP,25,0))</f>
        <v>1.2749999999999999E-2</v>
      </c>
      <c r="AG28" s="220">
        <v>0</v>
      </c>
      <c r="AH28" s="220">
        <v>1</v>
      </c>
      <c r="AI28" s="220">
        <v>1</v>
      </c>
      <c r="AJ28" s="220">
        <v>0</v>
      </c>
      <c r="AK28" s="220">
        <v>2</v>
      </c>
      <c r="AL28" s="221">
        <v>1.4999999999999999E-2</v>
      </c>
      <c r="AM28" s="219"/>
      <c r="AN28" s="195">
        <f t="shared" si="10"/>
        <v>0</v>
      </c>
      <c r="AO28" s="195">
        <f t="shared" si="10"/>
        <v>0</v>
      </c>
      <c r="AP28" s="195">
        <f t="shared" si="10"/>
        <v>0</v>
      </c>
      <c r="AQ28" s="195">
        <f t="shared" si="10"/>
        <v>0</v>
      </c>
      <c r="AR28" s="195">
        <f t="shared" si="11"/>
        <v>0</v>
      </c>
      <c r="AT28" s="195" t="str">
        <f t="shared" si="12"/>
        <v>Amarelo</v>
      </c>
      <c r="AU28" s="195" t="str">
        <f t="shared" si="4"/>
        <v>Verde</v>
      </c>
      <c r="AV28" s="195" t="str">
        <f t="shared" si="4"/>
        <v>Verde</v>
      </c>
      <c r="AW28" s="195" t="str">
        <f t="shared" si="4"/>
        <v/>
      </c>
    </row>
    <row r="29" spans="10:54" ht="18.5" x14ac:dyDescent="0.35">
      <c r="J29" s="216" t="s">
        <v>1159</v>
      </c>
      <c r="K29" s="217" t="s">
        <v>131</v>
      </c>
      <c r="L29" s="217" t="s">
        <v>162</v>
      </c>
      <c r="M29" s="217" t="s">
        <v>161</v>
      </c>
      <c r="N29" s="217" t="s">
        <v>163</v>
      </c>
      <c r="O29" s="217" t="s">
        <v>306</v>
      </c>
      <c r="P29" s="217" t="s">
        <v>306</v>
      </c>
      <c r="Q29" s="217" t="s">
        <v>306</v>
      </c>
      <c r="R29" s="217" t="s">
        <v>306</v>
      </c>
      <c r="S29" s="218">
        <v>2.5000000000000001E-2</v>
      </c>
      <c r="U29" s="195">
        <f t="shared" si="7"/>
        <v>4</v>
      </c>
      <c r="V29" s="153">
        <f>IF(VLOOKUP($N29,'Resumen Items'!$E:$AP,27,0)="",VLOOKUP($N29,'Resumen Items'!$E:$AP,5,0),VLOOKUP($N29,'Resumen Items'!$E:$AP,27,0))</f>
        <v>3</v>
      </c>
      <c r="W29" s="153">
        <f>IF(VLOOKUP($N29,'Resumen Items'!$E:$AP,28,0)="",VLOOKUP($N29,'Resumen Items'!$E:$AP,6,0),VLOOKUP($N29,'Resumen Items'!$E:$AP,28,0))</f>
        <v>3</v>
      </c>
      <c r="X29" s="153">
        <f>IF(VLOOKUP($N29,'Resumen Items'!$E:$AP,29,0)="",VLOOKUP($N29,'Resumen Items'!$E:$AP,7,0),VLOOKUP($N29,'Resumen Items'!$E:$AP,29,0))</f>
        <v>3</v>
      </c>
      <c r="Y29" s="153">
        <f>IF(VLOOKUP($N29,'Resumen Items'!$E:$AP,30,0)="",VLOOKUP($N29,'Resumen Items'!$E:$AP,8,0),VLOOKUP($N29,'Resumen Items'!$E:$AP,30,0))</f>
        <v>3</v>
      </c>
      <c r="Z29" s="195">
        <f t="shared" si="8"/>
        <v>1</v>
      </c>
      <c r="AA29" s="195">
        <f t="shared" si="3"/>
        <v>1</v>
      </c>
      <c r="AB29" s="195">
        <f t="shared" si="3"/>
        <v>1</v>
      </c>
      <c r="AC29" s="195">
        <f t="shared" si="3"/>
        <v>1</v>
      </c>
      <c r="AD29" s="195">
        <f t="shared" si="9"/>
        <v>4</v>
      </c>
      <c r="AE29" s="219">
        <f>IF(VLOOKUP($N29,'Resumen Items'!$E:$AP,27,0)="",VLOOKUP($N29,'Resumen Items'!$E:$AP,4,0),VLOOKUP($N29,'Resumen Items'!$E:$AP,25,0))</f>
        <v>2.5000000000000001E-2</v>
      </c>
      <c r="AG29" s="220">
        <v>1</v>
      </c>
      <c r="AH29" s="220">
        <v>1</v>
      </c>
      <c r="AI29" s="220">
        <v>1</v>
      </c>
      <c r="AJ29" s="220">
        <v>1</v>
      </c>
      <c r="AK29" s="220">
        <v>4</v>
      </c>
      <c r="AL29" s="221">
        <v>2.5000000000000001E-2</v>
      </c>
      <c r="AM29" s="219"/>
      <c r="AN29" s="195">
        <f t="shared" si="10"/>
        <v>0</v>
      </c>
      <c r="AO29" s="195">
        <f t="shared" si="10"/>
        <v>0</v>
      </c>
      <c r="AP29" s="195">
        <f t="shared" si="10"/>
        <v>0</v>
      </c>
      <c r="AQ29" s="195">
        <f t="shared" si="10"/>
        <v>0</v>
      </c>
      <c r="AR29" s="195">
        <f t="shared" si="11"/>
        <v>0</v>
      </c>
      <c r="AT29" s="195" t="str">
        <f t="shared" si="12"/>
        <v>Verde</v>
      </c>
      <c r="AU29" s="195" t="str">
        <f t="shared" si="4"/>
        <v>Verde</v>
      </c>
      <c r="AV29" s="195" t="str">
        <f t="shared" si="4"/>
        <v>Verde</v>
      </c>
      <c r="AW29" s="195" t="str">
        <f t="shared" si="4"/>
        <v>Verde</v>
      </c>
    </row>
    <row r="30" spans="10:54" ht="32" x14ac:dyDescent="0.35">
      <c r="J30" s="224" t="s">
        <v>1159</v>
      </c>
      <c r="K30" s="225" t="s">
        <v>131</v>
      </c>
      <c r="L30" s="225" t="s">
        <v>164</v>
      </c>
      <c r="M30" s="225" t="s">
        <v>161</v>
      </c>
      <c r="N30" s="225" t="s">
        <v>165</v>
      </c>
      <c r="O30" s="226" t="s">
        <v>306</v>
      </c>
      <c r="P30" s="226" t="s">
        <v>306</v>
      </c>
      <c r="Q30" s="226" t="s">
        <v>306</v>
      </c>
      <c r="R30" s="226"/>
      <c r="S30" s="227">
        <v>0.02</v>
      </c>
      <c r="U30" s="195">
        <f t="shared" si="7"/>
        <v>3</v>
      </c>
      <c r="V30" s="153">
        <f>IF(VLOOKUP($N30,'Resumen Items'!$E:$AP,27,0)="",VLOOKUP($N30,'Resumen Items'!$E:$AP,5,0),VLOOKUP($N30,'Resumen Items'!$E:$AP,27,0))</f>
        <v>3</v>
      </c>
      <c r="W30" s="153">
        <f>IF(VLOOKUP($N30,'Resumen Items'!$E:$AP,28,0)="",VLOOKUP($N30,'Resumen Items'!$E:$AP,6,0),VLOOKUP($N30,'Resumen Items'!$E:$AP,28,0))</f>
        <v>3</v>
      </c>
      <c r="X30" s="153">
        <f>IF(VLOOKUP($N30,'Resumen Items'!$E:$AP,29,0)="",VLOOKUP($N30,'Resumen Items'!$E:$AP,7,0),VLOOKUP($N30,'Resumen Items'!$E:$AP,29,0))</f>
        <v>3</v>
      </c>
      <c r="Y30" s="153">
        <f>IF(VLOOKUP($N30,'Resumen Items'!$E:$AP,30,0)="",VLOOKUP($N30,'Resumen Items'!$E:$AP,8,0),VLOOKUP($N30,'Resumen Items'!$E:$AP,30,0))</f>
        <v>3</v>
      </c>
      <c r="Z30" s="195">
        <f t="shared" si="8"/>
        <v>1</v>
      </c>
      <c r="AA30" s="195">
        <f t="shared" si="3"/>
        <v>1</v>
      </c>
      <c r="AB30" s="195">
        <f t="shared" si="3"/>
        <v>1</v>
      </c>
      <c r="AC30" s="195">
        <f t="shared" si="3"/>
        <v>0</v>
      </c>
      <c r="AD30" s="195">
        <f t="shared" si="9"/>
        <v>3</v>
      </c>
      <c r="AE30" s="219">
        <f>IF(VLOOKUP($N30,'Resumen Items'!$E:$AP,27,0)="",VLOOKUP($N30,'Resumen Items'!$E:$AP,4,0),VLOOKUP($N30,'Resumen Items'!$E:$AP,25,0))</f>
        <v>0.02</v>
      </c>
      <c r="AG30" s="220">
        <v>1</v>
      </c>
      <c r="AH30" s="220">
        <v>1</v>
      </c>
      <c r="AI30" s="220">
        <v>1</v>
      </c>
      <c r="AJ30" s="220">
        <v>0</v>
      </c>
      <c r="AK30" s="220">
        <v>3</v>
      </c>
      <c r="AL30" s="221">
        <v>0.02</v>
      </c>
      <c r="AM30" s="219"/>
      <c r="AN30" s="195">
        <f t="shared" si="10"/>
        <v>0</v>
      </c>
      <c r="AO30" s="195">
        <f t="shared" si="10"/>
        <v>0</v>
      </c>
      <c r="AP30" s="195">
        <f t="shared" si="10"/>
        <v>0</v>
      </c>
      <c r="AQ30" s="195">
        <f t="shared" si="10"/>
        <v>0</v>
      </c>
      <c r="AR30" s="195">
        <f t="shared" si="11"/>
        <v>0</v>
      </c>
      <c r="AT30" s="195" t="str">
        <f t="shared" si="12"/>
        <v>Verde</v>
      </c>
      <c r="AU30" s="195" t="str">
        <f t="shared" si="4"/>
        <v>Verde</v>
      </c>
      <c r="AV30" s="195" t="str">
        <f t="shared" si="4"/>
        <v>Verde</v>
      </c>
      <c r="AW30" s="195" t="str">
        <f t="shared" si="4"/>
        <v>Amarelo</v>
      </c>
    </row>
    <row r="31" spans="10:54" ht="32" x14ac:dyDescent="0.35">
      <c r="J31" s="216" t="s">
        <v>1159</v>
      </c>
      <c r="K31" s="217" t="s">
        <v>131</v>
      </c>
      <c r="L31" s="217" t="s">
        <v>166</v>
      </c>
      <c r="M31" s="217" t="s">
        <v>161</v>
      </c>
      <c r="N31" s="217" t="s">
        <v>167</v>
      </c>
      <c r="O31" s="217" t="s">
        <v>306</v>
      </c>
      <c r="P31" s="217" t="s">
        <v>306</v>
      </c>
      <c r="Q31" s="217" t="s">
        <v>306</v>
      </c>
      <c r="R31" s="217"/>
      <c r="S31" s="218">
        <v>1.4999999999999999E-2</v>
      </c>
      <c r="U31" s="195">
        <f t="shared" si="7"/>
        <v>3</v>
      </c>
      <c r="V31" s="153">
        <f>IF(VLOOKUP($N31,'Resumen Items'!$E:$AP,27,0)="",VLOOKUP($N31,'Resumen Items'!$E:$AP,5,0),VLOOKUP($N31,'Resumen Items'!$E:$AP,27,0))</f>
        <v>3</v>
      </c>
      <c r="W31" s="153">
        <f>IF(VLOOKUP($N31,'Resumen Items'!$E:$AP,28,0)="",VLOOKUP($N31,'Resumen Items'!$E:$AP,6,0),VLOOKUP($N31,'Resumen Items'!$E:$AP,28,0))</f>
        <v>3</v>
      </c>
      <c r="X31" s="153" t="str">
        <f>IF(VLOOKUP($N31,'Resumen Items'!$E:$AP,29,0)="",VLOOKUP($N31,'Resumen Items'!$E:$AP,7,0),VLOOKUP($N31,'Resumen Items'!$E:$AP,29,0))</f>
        <v/>
      </c>
      <c r="Y31" s="153" t="str">
        <f>IF(VLOOKUP($N31,'Resumen Items'!$E:$AP,30,0)="",VLOOKUP($N31,'Resumen Items'!$E:$AP,8,0),VLOOKUP($N31,'Resumen Items'!$E:$AP,30,0))</f>
        <v/>
      </c>
      <c r="Z31" s="195">
        <f t="shared" si="8"/>
        <v>1</v>
      </c>
      <c r="AA31" s="195">
        <f t="shared" si="3"/>
        <v>1</v>
      </c>
      <c r="AB31" s="195">
        <f t="shared" si="3"/>
        <v>0</v>
      </c>
      <c r="AC31" s="195">
        <f t="shared" si="3"/>
        <v>0</v>
      </c>
      <c r="AD31" s="195">
        <f t="shared" si="9"/>
        <v>2</v>
      </c>
      <c r="AE31" s="219">
        <f>IF(VLOOKUP($N31,'Resumen Items'!$E:$AP,27,0)="",VLOOKUP($N31,'Resumen Items'!$E:$AP,4,0),VLOOKUP($N31,'Resumen Items'!$E:$AP,25,0))</f>
        <v>1.0499999999999999E-2</v>
      </c>
      <c r="AG31" s="220">
        <v>1</v>
      </c>
      <c r="AH31" s="220">
        <v>1</v>
      </c>
      <c r="AI31" s="220">
        <v>0</v>
      </c>
      <c r="AJ31" s="220">
        <v>0</v>
      </c>
      <c r="AK31" s="220">
        <v>2</v>
      </c>
      <c r="AL31" s="221">
        <v>1.0499999999999999E-2</v>
      </c>
      <c r="AM31" s="219"/>
      <c r="AN31" s="195">
        <f t="shared" si="10"/>
        <v>0</v>
      </c>
      <c r="AO31" s="195">
        <f t="shared" si="10"/>
        <v>0</v>
      </c>
      <c r="AP31" s="195">
        <f t="shared" si="10"/>
        <v>0</v>
      </c>
      <c r="AQ31" s="195">
        <f t="shared" si="10"/>
        <v>0</v>
      </c>
      <c r="AR31" s="195">
        <f t="shared" si="11"/>
        <v>0</v>
      </c>
      <c r="AT31" s="195" t="str">
        <f t="shared" si="12"/>
        <v>Verde</v>
      </c>
      <c r="AU31" s="195" t="str">
        <f t="shared" si="4"/>
        <v>Verde</v>
      </c>
      <c r="AV31" s="195" t="str">
        <f t="shared" si="4"/>
        <v/>
      </c>
      <c r="AW31" s="195" t="str">
        <f t="shared" si="4"/>
        <v/>
      </c>
    </row>
    <row r="32" spans="10:54" ht="32" x14ac:dyDescent="0.35">
      <c r="J32" s="224" t="s">
        <v>1159</v>
      </c>
      <c r="K32" s="225" t="s">
        <v>131</v>
      </c>
      <c r="L32" s="225" t="s">
        <v>168</v>
      </c>
      <c r="M32" s="225" t="s">
        <v>161</v>
      </c>
      <c r="N32" s="225" t="s">
        <v>169</v>
      </c>
      <c r="O32" s="226" t="s">
        <v>306</v>
      </c>
      <c r="P32" s="226" t="s">
        <v>306</v>
      </c>
      <c r="Q32" s="226" t="s">
        <v>306</v>
      </c>
      <c r="R32" s="226" t="s">
        <v>306</v>
      </c>
      <c r="S32" s="227">
        <v>0.01</v>
      </c>
      <c r="U32" s="195">
        <f t="shared" si="7"/>
        <v>4</v>
      </c>
      <c r="V32" s="153">
        <f>IF(VLOOKUP($N32,'Resumen Items'!$E:$AP,27,0)="",VLOOKUP($N32,'Resumen Items'!$E:$AP,5,0),VLOOKUP($N32,'Resumen Items'!$E:$AP,27,0))</f>
        <v>3</v>
      </c>
      <c r="W32" s="153">
        <f>IF(VLOOKUP($N32,'Resumen Items'!$E:$AP,28,0)="",VLOOKUP($N32,'Resumen Items'!$E:$AP,6,0),VLOOKUP($N32,'Resumen Items'!$E:$AP,28,0))</f>
        <v>3</v>
      </c>
      <c r="X32" s="153">
        <f>IF(VLOOKUP($N32,'Resumen Items'!$E:$AP,29,0)="",VLOOKUP($N32,'Resumen Items'!$E:$AP,7,0),VLOOKUP($N32,'Resumen Items'!$E:$AP,29,0))</f>
        <v>2</v>
      </c>
      <c r="Y32" s="153" t="str">
        <f>IF(VLOOKUP($N32,'Resumen Items'!$E:$AP,30,0)="",VLOOKUP($N32,'Resumen Items'!$E:$AP,8,0),VLOOKUP($N32,'Resumen Items'!$E:$AP,30,0))</f>
        <v/>
      </c>
      <c r="Z32" s="195">
        <f t="shared" si="8"/>
        <v>1</v>
      </c>
      <c r="AA32" s="195">
        <f t="shared" si="3"/>
        <v>1</v>
      </c>
      <c r="AB32" s="195">
        <f t="shared" si="3"/>
        <v>0</v>
      </c>
      <c r="AC32" s="195">
        <f t="shared" si="3"/>
        <v>0</v>
      </c>
      <c r="AD32" s="195">
        <f t="shared" si="9"/>
        <v>2</v>
      </c>
      <c r="AE32" s="219">
        <f>IF(VLOOKUP($N32,'Resumen Items'!$E:$AP,27,0)="",VLOOKUP($N32,'Resumen Items'!$E:$AP,4,0),VLOOKUP($N32,'Resumen Items'!$E:$AP,25,0))</f>
        <v>6.9999999999999993E-3</v>
      </c>
      <c r="AG32" s="220">
        <v>1</v>
      </c>
      <c r="AH32" s="220">
        <v>1</v>
      </c>
      <c r="AI32" s="220">
        <v>1</v>
      </c>
      <c r="AJ32" s="220">
        <v>0</v>
      </c>
      <c r="AK32" s="220">
        <v>3</v>
      </c>
      <c r="AL32" s="221">
        <v>8.5000000000000006E-3</v>
      </c>
      <c r="AM32" s="219"/>
      <c r="AN32" s="195">
        <f t="shared" si="10"/>
        <v>0</v>
      </c>
      <c r="AO32" s="195">
        <f t="shared" si="10"/>
        <v>0</v>
      </c>
      <c r="AP32" s="195">
        <f t="shared" si="10"/>
        <v>1</v>
      </c>
      <c r="AQ32" s="195">
        <f t="shared" si="10"/>
        <v>0</v>
      </c>
      <c r="AR32" s="195">
        <f t="shared" si="11"/>
        <v>1</v>
      </c>
      <c r="AT32" s="195" t="str">
        <f t="shared" si="12"/>
        <v>Verde</v>
      </c>
      <c r="AU32" s="195" t="str">
        <f t="shared" si="4"/>
        <v>Verde</v>
      </c>
      <c r="AV32" s="195" t="str">
        <f t="shared" si="4"/>
        <v>Laranja</v>
      </c>
      <c r="AW32" s="195" t="str">
        <f t="shared" si="4"/>
        <v/>
      </c>
    </row>
    <row r="33" spans="10:49" ht="32" x14ac:dyDescent="0.35">
      <c r="J33" s="216" t="s">
        <v>1159</v>
      </c>
      <c r="K33" s="217" t="s">
        <v>170</v>
      </c>
      <c r="L33" s="217" t="s">
        <v>132</v>
      </c>
      <c r="M33" s="217" t="s">
        <v>140</v>
      </c>
      <c r="N33" s="217" t="s">
        <v>171</v>
      </c>
      <c r="O33" s="217" t="s">
        <v>306</v>
      </c>
      <c r="P33" s="217" t="s">
        <v>306</v>
      </c>
      <c r="Q33" s="217" t="s">
        <v>306</v>
      </c>
      <c r="R33" s="217"/>
      <c r="S33" s="218">
        <v>1.4999999999999999E-2</v>
      </c>
      <c r="U33" s="195">
        <f t="shared" si="7"/>
        <v>3</v>
      </c>
      <c r="V33" s="153">
        <f>IF(VLOOKUP($N33,'Resumen Items'!$E:$AP,27,0)="",VLOOKUP($N33,'Resumen Items'!$E:$AP,5,0),VLOOKUP($N33,'Resumen Items'!$E:$AP,27,0))</f>
        <v>3</v>
      </c>
      <c r="W33" s="153">
        <f>IF(VLOOKUP($N33,'Resumen Items'!$E:$AP,28,0)="",VLOOKUP($N33,'Resumen Items'!$E:$AP,6,0),VLOOKUP($N33,'Resumen Items'!$E:$AP,28,0))</f>
        <v>3</v>
      </c>
      <c r="X33" s="153">
        <f>IF(VLOOKUP($N33,'Resumen Items'!$E:$AP,29,0)="",VLOOKUP($N33,'Resumen Items'!$E:$AP,7,0),VLOOKUP($N33,'Resumen Items'!$E:$AP,29,0))</f>
        <v>3</v>
      </c>
      <c r="Y33" s="153">
        <f>IF(VLOOKUP($N33,'Resumen Items'!$E:$AP,30,0)="",VLOOKUP($N33,'Resumen Items'!$E:$AP,8,0),VLOOKUP($N33,'Resumen Items'!$E:$AP,30,0))</f>
        <v>3</v>
      </c>
      <c r="Z33" s="195">
        <f t="shared" si="8"/>
        <v>1</v>
      </c>
      <c r="AA33" s="195">
        <f t="shared" si="8"/>
        <v>1</v>
      </c>
      <c r="AB33" s="195">
        <f t="shared" si="8"/>
        <v>1</v>
      </c>
      <c r="AC33" s="195">
        <f t="shared" si="8"/>
        <v>0</v>
      </c>
      <c r="AD33" s="195">
        <f t="shared" si="9"/>
        <v>3</v>
      </c>
      <c r="AE33" s="219">
        <f>IF(VLOOKUP($N33,'Resumen Items'!$E:$AP,27,0)="",VLOOKUP($N33,'Resumen Items'!$E:$AP,4,0),VLOOKUP($N33,'Resumen Items'!$E:$AP,25,0))</f>
        <v>1.4999999999999999E-2</v>
      </c>
      <c r="AG33" s="220">
        <v>1</v>
      </c>
      <c r="AH33" s="220">
        <v>1</v>
      </c>
      <c r="AI33" s="220">
        <v>1</v>
      </c>
      <c r="AJ33" s="220">
        <v>0</v>
      </c>
      <c r="AK33" s="220">
        <v>3</v>
      </c>
      <c r="AL33" s="221">
        <v>1.4999999999999999E-2</v>
      </c>
      <c r="AM33" s="219"/>
      <c r="AN33" s="195">
        <f t="shared" si="10"/>
        <v>0</v>
      </c>
      <c r="AO33" s="195">
        <f t="shared" si="10"/>
        <v>0</v>
      </c>
      <c r="AP33" s="195">
        <f t="shared" si="10"/>
        <v>0</v>
      </c>
      <c r="AQ33" s="195">
        <f t="shared" si="10"/>
        <v>0</v>
      </c>
      <c r="AR33" s="195">
        <f t="shared" si="11"/>
        <v>0</v>
      </c>
      <c r="AT33" s="195" t="str">
        <f t="shared" si="12"/>
        <v>Verde</v>
      </c>
      <c r="AU33" s="195" t="str">
        <f t="shared" si="12"/>
        <v>Verde</v>
      </c>
      <c r="AV33" s="195" t="str">
        <f t="shared" si="12"/>
        <v>Verde</v>
      </c>
      <c r="AW33" s="195" t="str">
        <f t="shared" si="12"/>
        <v>Amarelo</v>
      </c>
    </row>
    <row r="34" spans="10:49" ht="64" x14ac:dyDescent="0.35">
      <c r="J34" s="224" t="s">
        <v>1159</v>
      </c>
      <c r="K34" s="225" t="s">
        <v>170</v>
      </c>
      <c r="L34" s="225" t="s">
        <v>134</v>
      </c>
      <c r="M34" s="225" t="s">
        <v>172</v>
      </c>
      <c r="N34" s="225" t="s">
        <v>173</v>
      </c>
      <c r="O34" s="226" t="s">
        <v>306</v>
      </c>
      <c r="P34" s="226"/>
      <c r="Q34" s="226" t="s">
        <v>306</v>
      </c>
      <c r="R34" s="226" t="s">
        <v>306</v>
      </c>
      <c r="S34" s="227">
        <v>0.01</v>
      </c>
      <c r="U34" s="195">
        <f t="shared" si="7"/>
        <v>3</v>
      </c>
      <c r="V34" s="153">
        <f>IF(VLOOKUP($N34,'Resumen Items'!$E:$AP,27,0)="",VLOOKUP($N34,'Resumen Items'!$E:$AP,5,0),VLOOKUP($N34,'Resumen Items'!$E:$AP,27,0))</f>
        <v>3</v>
      </c>
      <c r="W34" s="153">
        <f>IF(VLOOKUP($N34,'Resumen Items'!$E:$AP,28,0)="",VLOOKUP($N34,'Resumen Items'!$E:$AP,6,0),VLOOKUP($N34,'Resumen Items'!$E:$AP,28,0))</f>
        <v>3</v>
      </c>
      <c r="X34" s="153">
        <f>IF(VLOOKUP($N34,'Resumen Items'!$E:$AP,29,0)="",VLOOKUP($N34,'Resumen Items'!$E:$AP,7,0),VLOOKUP($N34,'Resumen Items'!$E:$AP,29,0))</f>
        <v>3</v>
      </c>
      <c r="Y34" s="153">
        <f>IF(VLOOKUP($N34,'Resumen Items'!$E:$AP,30,0)="",VLOOKUP($N34,'Resumen Items'!$E:$AP,8,0),VLOOKUP($N34,'Resumen Items'!$E:$AP,30,0))</f>
        <v>1</v>
      </c>
      <c r="Z34" s="195">
        <f t="shared" ref="Z34:AC80" si="13">IF(AND(O34="D",V34=3),1,0)</f>
        <v>1</v>
      </c>
      <c r="AA34" s="195">
        <f t="shared" si="13"/>
        <v>0</v>
      </c>
      <c r="AB34" s="195">
        <f t="shared" si="13"/>
        <v>1</v>
      </c>
      <c r="AC34" s="195">
        <f t="shared" si="13"/>
        <v>0</v>
      </c>
      <c r="AD34" s="195">
        <f t="shared" si="9"/>
        <v>2</v>
      </c>
      <c r="AE34" s="219">
        <f>IF(VLOOKUP($N34,'Resumen Items'!$E:$AP,27,0)="",VLOOKUP($N34,'Resumen Items'!$E:$AP,4,0),VLOOKUP($N34,'Resumen Items'!$E:$AP,25,0))</f>
        <v>8.5000000000000006E-3</v>
      </c>
      <c r="AG34" s="220">
        <v>1</v>
      </c>
      <c r="AH34" s="220">
        <v>0</v>
      </c>
      <c r="AI34" s="220">
        <v>1</v>
      </c>
      <c r="AJ34" s="220">
        <v>1</v>
      </c>
      <c r="AK34" s="220">
        <v>3</v>
      </c>
      <c r="AL34" s="221">
        <v>0.01</v>
      </c>
      <c r="AM34" s="219"/>
      <c r="AN34" s="195">
        <f t="shared" si="10"/>
        <v>0</v>
      </c>
      <c r="AO34" s="195">
        <f t="shared" si="10"/>
        <v>0</v>
      </c>
      <c r="AP34" s="195">
        <f t="shared" si="10"/>
        <v>0</v>
      </c>
      <c r="AQ34" s="195">
        <f t="shared" si="10"/>
        <v>1</v>
      </c>
      <c r="AR34" s="195">
        <f t="shared" si="11"/>
        <v>1</v>
      </c>
      <c r="AT34" s="195" t="str">
        <f t="shared" si="12"/>
        <v>Verde</v>
      </c>
      <c r="AU34" s="195" t="str">
        <f t="shared" si="12"/>
        <v>Amarelo</v>
      </c>
      <c r="AV34" s="195" t="str">
        <f t="shared" si="12"/>
        <v>Verde</v>
      </c>
      <c r="AW34" s="195" t="str">
        <f t="shared" si="12"/>
        <v>Laranja</v>
      </c>
    </row>
    <row r="35" spans="10:49" ht="32" x14ac:dyDescent="0.35">
      <c r="J35" s="216" t="s">
        <v>1159</v>
      </c>
      <c r="K35" s="217" t="s">
        <v>170</v>
      </c>
      <c r="L35" s="217" t="s">
        <v>136</v>
      </c>
      <c r="M35" s="217" t="s">
        <v>152</v>
      </c>
      <c r="N35" s="217" t="s">
        <v>174</v>
      </c>
      <c r="O35" s="217" t="s">
        <v>306</v>
      </c>
      <c r="P35" s="217" t="s">
        <v>306</v>
      </c>
      <c r="Q35" s="217" t="s">
        <v>306</v>
      </c>
      <c r="R35" s="217"/>
      <c r="S35" s="218">
        <v>0.01</v>
      </c>
      <c r="U35" s="195">
        <f t="shared" si="7"/>
        <v>3</v>
      </c>
      <c r="V35" s="153">
        <f>IF(VLOOKUP($N35,'Resumen Items'!$E:$AP,27,0)="",VLOOKUP($N35,'Resumen Items'!$E:$AP,5,0),VLOOKUP($N35,'Resumen Items'!$E:$AP,27,0))</f>
        <v>3</v>
      </c>
      <c r="W35" s="153">
        <f>IF(VLOOKUP($N35,'Resumen Items'!$E:$AP,28,0)="",VLOOKUP($N35,'Resumen Items'!$E:$AP,6,0),VLOOKUP($N35,'Resumen Items'!$E:$AP,28,0))</f>
        <v>3</v>
      </c>
      <c r="X35" s="153">
        <f>IF(VLOOKUP($N35,'Resumen Items'!$E:$AP,29,0)="",VLOOKUP($N35,'Resumen Items'!$E:$AP,7,0),VLOOKUP($N35,'Resumen Items'!$E:$AP,29,0))</f>
        <v>3</v>
      </c>
      <c r="Y35" s="153">
        <f>IF(VLOOKUP($N35,'Resumen Items'!$E:$AP,30,0)="",VLOOKUP($N35,'Resumen Items'!$E:$AP,8,0),VLOOKUP($N35,'Resumen Items'!$E:$AP,30,0))</f>
        <v>3</v>
      </c>
      <c r="Z35" s="195">
        <f t="shared" si="13"/>
        <v>1</v>
      </c>
      <c r="AA35" s="195">
        <f t="shared" si="13"/>
        <v>1</v>
      </c>
      <c r="AB35" s="195">
        <f t="shared" si="13"/>
        <v>1</v>
      </c>
      <c r="AC35" s="195">
        <f t="shared" si="13"/>
        <v>0</v>
      </c>
      <c r="AD35" s="195">
        <f t="shared" si="9"/>
        <v>3</v>
      </c>
      <c r="AE35" s="219">
        <f>IF(VLOOKUP($N35,'Resumen Items'!$E:$AP,27,0)="",VLOOKUP($N35,'Resumen Items'!$E:$AP,4,0),VLOOKUP($N35,'Resumen Items'!$E:$AP,25,0))</f>
        <v>0.01</v>
      </c>
      <c r="AG35" s="220">
        <v>1</v>
      </c>
      <c r="AH35" s="220">
        <v>1</v>
      </c>
      <c r="AI35" s="220">
        <v>1</v>
      </c>
      <c r="AJ35" s="220">
        <v>0</v>
      </c>
      <c r="AK35" s="220">
        <v>3</v>
      </c>
      <c r="AL35" s="221">
        <v>8.5000000000000006E-3</v>
      </c>
      <c r="AM35" s="219"/>
      <c r="AN35" s="195">
        <f t="shared" si="10"/>
        <v>0</v>
      </c>
      <c r="AO35" s="195">
        <f t="shared" si="10"/>
        <v>0</v>
      </c>
      <c r="AP35" s="195">
        <f t="shared" si="10"/>
        <v>0</v>
      </c>
      <c r="AQ35" s="195">
        <f t="shared" si="10"/>
        <v>0</v>
      </c>
      <c r="AR35" s="195">
        <f t="shared" si="11"/>
        <v>0</v>
      </c>
      <c r="AT35" s="195" t="str">
        <f t="shared" si="12"/>
        <v>Verde</v>
      </c>
      <c r="AU35" s="195" t="str">
        <f t="shared" si="12"/>
        <v>Verde</v>
      </c>
      <c r="AV35" s="195" t="str">
        <f t="shared" si="12"/>
        <v>Verde</v>
      </c>
      <c r="AW35" s="195" t="str">
        <f t="shared" si="12"/>
        <v>Amarelo</v>
      </c>
    </row>
    <row r="36" spans="10:49" ht="18.5" x14ac:dyDescent="0.35">
      <c r="J36" s="224" t="s">
        <v>1159</v>
      </c>
      <c r="K36" s="225" t="s">
        <v>170</v>
      </c>
      <c r="L36" s="225" t="s">
        <v>138</v>
      </c>
      <c r="M36" s="225" t="s">
        <v>152</v>
      </c>
      <c r="N36" s="225" t="s">
        <v>175</v>
      </c>
      <c r="O36" s="226"/>
      <c r="P36" s="226"/>
      <c r="Q36" s="226" t="s">
        <v>306</v>
      </c>
      <c r="R36" s="226"/>
      <c r="S36" s="227">
        <v>0.01</v>
      </c>
      <c r="U36" s="195">
        <f t="shared" si="7"/>
        <v>1</v>
      </c>
      <c r="V36" s="153">
        <f>IF(VLOOKUP($N36,'Resumen Items'!$E:$AP,27,0)="",VLOOKUP($N36,'Resumen Items'!$E:$AP,5,0),VLOOKUP($N36,'Resumen Items'!$E:$AP,27,0))</f>
        <v>3</v>
      </c>
      <c r="W36" s="153">
        <f>IF(VLOOKUP($N36,'Resumen Items'!$E:$AP,28,0)="",VLOOKUP($N36,'Resumen Items'!$E:$AP,6,0),VLOOKUP($N36,'Resumen Items'!$E:$AP,28,0))</f>
        <v>3</v>
      </c>
      <c r="X36" s="153">
        <f>IF(VLOOKUP($N36,'Resumen Items'!$E:$AP,29,0)="",VLOOKUP($N36,'Resumen Items'!$E:$AP,7,0),VLOOKUP($N36,'Resumen Items'!$E:$AP,29,0))</f>
        <v>3</v>
      </c>
      <c r="Y36" s="153">
        <f>IF(VLOOKUP($N36,'Resumen Items'!$E:$AP,30,0)="",VLOOKUP($N36,'Resumen Items'!$E:$AP,8,0),VLOOKUP($N36,'Resumen Items'!$E:$AP,30,0))</f>
        <v>3</v>
      </c>
      <c r="Z36" s="195">
        <f t="shared" si="13"/>
        <v>0</v>
      </c>
      <c r="AA36" s="195">
        <f t="shared" si="13"/>
        <v>0</v>
      </c>
      <c r="AB36" s="195">
        <f t="shared" si="13"/>
        <v>1</v>
      </c>
      <c r="AC36" s="195">
        <f t="shared" si="13"/>
        <v>0</v>
      </c>
      <c r="AD36" s="195">
        <f t="shared" si="9"/>
        <v>1</v>
      </c>
      <c r="AE36" s="219">
        <f>IF(VLOOKUP($N36,'Resumen Items'!$E:$AP,27,0)="",VLOOKUP($N36,'Resumen Items'!$E:$AP,4,0),VLOOKUP($N36,'Resumen Items'!$E:$AP,25,0))</f>
        <v>0.01</v>
      </c>
      <c r="AG36" s="220">
        <v>0</v>
      </c>
      <c r="AH36" s="220">
        <v>0</v>
      </c>
      <c r="AI36" s="220">
        <v>1</v>
      </c>
      <c r="AJ36" s="220">
        <v>0</v>
      </c>
      <c r="AK36" s="220">
        <v>1</v>
      </c>
      <c r="AL36" s="221">
        <v>0.01</v>
      </c>
      <c r="AM36" s="219"/>
      <c r="AN36" s="195">
        <f t="shared" si="10"/>
        <v>0</v>
      </c>
      <c r="AO36" s="195">
        <f t="shared" si="10"/>
        <v>0</v>
      </c>
      <c r="AP36" s="195">
        <f t="shared" si="10"/>
        <v>0</v>
      </c>
      <c r="AQ36" s="195">
        <f t="shared" si="10"/>
        <v>0</v>
      </c>
      <c r="AR36" s="195">
        <f t="shared" si="11"/>
        <v>0</v>
      </c>
      <c r="AT36" s="195" t="str">
        <f t="shared" si="12"/>
        <v>Amarelo</v>
      </c>
      <c r="AU36" s="195" t="str">
        <f t="shared" si="12"/>
        <v>Amarelo</v>
      </c>
      <c r="AV36" s="195" t="str">
        <f t="shared" si="12"/>
        <v>Verde</v>
      </c>
      <c r="AW36" s="195" t="str">
        <f t="shared" si="12"/>
        <v>Amarelo</v>
      </c>
    </row>
    <row r="37" spans="10:49" ht="32" x14ac:dyDescent="0.35">
      <c r="J37" s="216" t="s">
        <v>1159</v>
      </c>
      <c r="K37" s="217" t="s">
        <v>170</v>
      </c>
      <c r="L37" s="217" t="s">
        <v>141</v>
      </c>
      <c r="M37" s="217" t="s">
        <v>152</v>
      </c>
      <c r="N37" s="217" t="s">
        <v>176</v>
      </c>
      <c r="O37" s="217" t="s">
        <v>306</v>
      </c>
      <c r="P37" s="217" t="s">
        <v>306</v>
      </c>
      <c r="Q37" s="217" t="s">
        <v>306</v>
      </c>
      <c r="R37" s="217"/>
      <c r="S37" s="218">
        <v>5.0000000000000001E-3</v>
      </c>
      <c r="U37" s="195">
        <f t="shared" si="7"/>
        <v>3</v>
      </c>
      <c r="V37" s="153">
        <f>IF(VLOOKUP($N37,'Resumen Items'!$E:$AP,27,0)="",VLOOKUP($N37,'Resumen Items'!$E:$AP,5,0),VLOOKUP($N37,'Resumen Items'!$E:$AP,27,0))</f>
        <v>3</v>
      </c>
      <c r="W37" s="153">
        <f>IF(VLOOKUP($N37,'Resumen Items'!$E:$AP,28,0)="",VLOOKUP($N37,'Resumen Items'!$E:$AP,6,0),VLOOKUP($N37,'Resumen Items'!$E:$AP,28,0))</f>
        <v>3</v>
      </c>
      <c r="X37" s="153">
        <f>IF(VLOOKUP($N37,'Resumen Items'!$E:$AP,29,0)="",VLOOKUP($N37,'Resumen Items'!$E:$AP,7,0),VLOOKUP($N37,'Resumen Items'!$E:$AP,29,0))</f>
        <v>3</v>
      </c>
      <c r="Y37" s="153">
        <f>IF(VLOOKUP($N37,'Resumen Items'!$E:$AP,30,0)="",VLOOKUP($N37,'Resumen Items'!$E:$AP,8,0),VLOOKUP($N37,'Resumen Items'!$E:$AP,30,0))</f>
        <v>3</v>
      </c>
      <c r="Z37" s="195">
        <f t="shared" si="13"/>
        <v>1</v>
      </c>
      <c r="AA37" s="195">
        <f t="shared" si="13"/>
        <v>1</v>
      </c>
      <c r="AB37" s="195">
        <f t="shared" si="13"/>
        <v>1</v>
      </c>
      <c r="AC37" s="195">
        <f t="shared" si="13"/>
        <v>0</v>
      </c>
      <c r="AD37" s="195">
        <f t="shared" si="9"/>
        <v>3</v>
      </c>
      <c r="AE37" s="219">
        <f>IF(VLOOKUP($N37,'Resumen Items'!$E:$AP,27,0)="",VLOOKUP($N37,'Resumen Items'!$E:$AP,4,0),VLOOKUP($N37,'Resumen Items'!$E:$AP,25,0))</f>
        <v>5.0000000000000001E-3</v>
      </c>
      <c r="AG37" s="220">
        <v>1</v>
      </c>
      <c r="AH37" s="220">
        <v>1</v>
      </c>
      <c r="AI37" s="220">
        <v>0</v>
      </c>
      <c r="AJ37" s="220">
        <v>0</v>
      </c>
      <c r="AK37" s="220">
        <v>2</v>
      </c>
      <c r="AL37" s="221">
        <v>5.0000000000000001E-3</v>
      </c>
      <c r="AM37" s="219"/>
      <c r="AN37" s="195">
        <f t="shared" si="10"/>
        <v>0</v>
      </c>
      <c r="AO37" s="195">
        <f t="shared" si="10"/>
        <v>0</v>
      </c>
      <c r="AP37" s="195">
        <f t="shared" si="10"/>
        <v>0</v>
      </c>
      <c r="AQ37" s="195">
        <f t="shared" si="10"/>
        <v>0</v>
      </c>
      <c r="AR37" s="195">
        <f t="shared" si="11"/>
        <v>0</v>
      </c>
      <c r="AT37" s="195" t="str">
        <f t="shared" si="12"/>
        <v>Verde</v>
      </c>
      <c r="AU37" s="195" t="str">
        <f t="shared" si="12"/>
        <v>Verde</v>
      </c>
      <c r="AV37" s="195" t="str">
        <f t="shared" si="12"/>
        <v>Verde</v>
      </c>
      <c r="AW37" s="195" t="str">
        <f t="shared" si="12"/>
        <v>Amarelo</v>
      </c>
    </row>
    <row r="38" spans="10:49" ht="48" x14ac:dyDescent="0.35">
      <c r="J38" s="224" t="s">
        <v>1159</v>
      </c>
      <c r="K38" s="225" t="s">
        <v>177</v>
      </c>
      <c r="L38" s="225" t="s">
        <v>132</v>
      </c>
      <c r="M38" s="225" t="s">
        <v>178</v>
      </c>
      <c r="N38" s="225" t="s">
        <v>179</v>
      </c>
      <c r="O38" s="226"/>
      <c r="P38" s="226"/>
      <c r="Q38" s="226" t="s">
        <v>306</v>
      </c>
      <c r="R38" s="226" t="s">
        <v>306</v>
      </c>
      <c r="S38" s="227">
        <v>1.4999999999999999E-2</v>
      </c>
      <c r="U38" s="195">
        <f t="shared" si="7"/>
        <v>2</v>
      </c>
      <c r="V38" s="153">
        <f>IF(VLOOKUP($N38,'Resumen Items'!$E:$AP,27,0)="",VLOOKUP($N38,'Resumen Items'!$E:$AP,5,0),VLOOKUP($N38,'Resumen Items'!$E:$AP,27,0))</f>
        <v>3</v>
      </c>
      <c r="W38" s="153">
        <f>IF(VLOOKUP($N38,'Resumen Items'!$E:$AP,28,0)="",VLOOKUP($N38,'Resumen Items'!$E:$AP,6,0),VLOOKUP($N38,'Resumen Items'!$E:$AP,28,0))</f>
        <v>3</v>
      </c>
      <c r="X38" s="153">
        <f>IF(VLOOKUP($N38,'Resumen Items'!$E:$AP,29,0)="",VLOOKUP($N38,'Resumen Items'!$E:$AP,7,0),VLOOKUP($N38,'Resumen Items'!$E:$AP,29,0))</f>
        <v>3</v>
      </c>
      <c r="Y38" s="153">
        <f>IF(VLOOKUP($N38,'Resumen Items'!$E:$AP,30,0)="",VLOOKUP($N38,'Resumen Items'!$E:$AP,8,0),VLOOKUP($N38,'Resumen Items'!$E:$AP,30,0))</f>
        <v>3</v>
      </c>
      <c r="Z38" s="195">
        <f t="shared" si="13"/>
        <v>0</v>
      </c>
      <c r="AA38" s="195">
        <f t="shared" si="13"/>
        <v>0</v>
      </c>
      <c r="AB38" s="195">
        <f t="shared" si="13"/>
        <v>1</v>
      </c>
      <c r="AC38" s="195">
        <f t="shared" si="13"/>
        <v>1</v>
      </c>
      <c r="AD38" s="195">
        <f t="shared" si="9"/>
        <v>2</v>
      </c>
      <c r="AE38" s="219">
        <f>IF(VLOOKUP($N38,'Resumen Items'!$E:$AP,27,0)="",VLOOKUP($N38,'Resumen Items'!$E:$AP,4,0),VLOOKUP($N38,'Resumen Items'!$E:$AP,25,0))</f>
        <v>1.4999999999999999E-2</v>
      </c>
      <c r="AG38" s="220">
        <v>0</v>
      </c>
      <c r="AH38" s="220">
        <v>0</v>
      </c>
      <c r="AI38" s="220">
        <v>1</v>
      </c>
      <c r="AJ38" s="220">
        <v>1</v>
      </c>
      <c r="AK38" s="220">
        <v>2</v>
      </c>
      <c r="AL38" s="221">
        <v>1.4999999999999999E-2</v>
      </c>
      <c r="AM38" s="219"/>
      <c r="AN38" s="195">
        <f t="shared" si="10"/>
        <v>0</v>
      </c>
      <c r="AO38" s="195">
        <f t="shared" si="10"/>
        <v>0</v>
      </c>
      <c r="AP38" s="195">
        <f t="shared" si="10"/>
        <v>0</v>
      </c>
      <c r="AQ38" s="195">
        <f t="shared" si="10"/>
        <v>0</v>
      </c>
      <c r="AR38" s="195">
        <f t="shared" si="11"/>
        <v>0</v>
      </c>
      <c r="AT38" s="195" t="str">
        <f t="shared" si="12"/>
        <v>Amarelo</v>
      </c>
      <c r="AU38" s="195" t="str">
        <f t="shared" si="12"/>
        <v>Amarelo</v>
      </c>
      <c r="AV38" s="195" t="str">
        <f t="shared" si="12"/>
        <v>Verde</v>
      </c>
      <c r="AW38" s="195" t="str">
        <f t="shared" si="12"/>
        <v>Verde</v>
      </c>
    </row>
    <row r="39" spans="10:49" ht="32" x14ac:dyDescent="0.35">
      <c r="J39" s="216" t="s">
        <v>1159</v>
      </c>
      <c r="K39" s="217" t="s">
        <v>177</v>
      </c>
      <c r="L39" s="217" t="s">
        <v>134</v>
      </c>
      <c r="M39" s="217" t="s">
        <v>178</v>
      </c>
      <c r="N39" s="217" t="s">
        <v>180</v>
      </c>
      <c r="O39" s="217"/>
      <c r="P39" s="217"/>
      <c r="Q39" s="217"/>
      <c r="R39" s="217"/>
      <c r="S39" s="218">
        <v>1.4999999999999999E-2</v>
      </c>
      <c r="U39" s="195">
        <f t="shared" si="7"/>
        <v>0</v>
      </c>
      <c r="V39" s="153">
        <f>IF(VLOOKUP($N39,'Resumen Items'!$E:$AP,27,0)="",VLOOKUP($N39,'Resumen Items'!$E:$AP,5,0),VLOOKUP($N39,'Resumen Items'!$E:$AP,27,0))</f>
        <v>3</v>
      </c>
      <c r="W39" s="153">
        <f>IF(VLOOKUP($N39,'Resumen Items'!$E:$AP,28,0)="",VLOOKUP($N39,'Resumen Items'!$E:$AP,6,0),VLOOKUP($N39,'Resumen Items'!$E:$AP,28,0))</f>
        <v>3</v>
      </c>
      <c r="X39" s="153">
        <f>IF(VLOOKUP($N39,'Resumen Items'!$E:$AP,29,0)="",VLOOKUP($N39,'Resumen Items'!$E:$AP,7,0),VLOOKUP($N39,'Resumen Items'!$E:$AP,29,0))</f>
        <v>3</v>
      </c>
      <c r="Y39" s="153">
        <f>IF(VLOOKUP($N39,'Resumen Items'!$E:$AP,30,0)="",VLOOKUP($N39,'Resumen Items'!$E:$AP,8,0),VLOOKUP($N39,'Resumen Items'!$E:$AP,30,0))</f>
        <v>1</v>
      </c>
      <c r="Z39" s="195">
        <f t="shared" si="13"/>
        <v>0</v>
      </c>
      <c r="AA39" s="195">
        <f t="shared" si="13"/>
        <v>0</v>
      </c>
      <c r="AB39" s="195">
        <f t="shared" si="13"/>
        <v>0</v>
      </c>
      <c r="AC39" s="195">
        <f t="shared" si="13"/>
        <v>0</v>
      </c>
      <c r="AD39" s="195">
        <f t="shared" si="9"/>
        <v>0</v>
      </c>
      <c r="AE39" s="219">
        <f>IF(VLOOKUP($N39,'Resumen Items'!$E:$AP,27,0)="",VLOOKUP($N39,'Resumen Items'!$E:$AP,4,0),VLOOKUP($N39,'Resumen Items'!$E:$AP,25,0))</f>
        <v>1.2749999999999999E-2</v>
      </c>
      <c r="AG39" s="220">
        <v>0</v>
      </c>
      <c r="AH39" s="220">
        <v>0</v>
      </c>
      <c r="AI39" s="220">
        <v>0</v>
      </c>
      <c r="AJ39" s="220">
        <v>0</v>
      </c>
      <c r="AK39" s="220">
        <v>0</v>
      </c>
      <c r="AL39" s="221">
        <v>1.2749999999999999E-2</v>
      </c>
      <c r="AM39" s="219"/>
      <c r="AN39" s="195">
        <f t="shared" si="10"/>
        <v>0</v>
      </c>
      <c r="AO39" s="195">
        <f t="shared" si="10"/>
        <v>0</v>
      </c>
      <c r="AP39" s="195">
        <f t="shared" si="10"/>
        <v>0</v>
      </c>
      <c r="AQ39" s="195">
        <f t="shared" si="10"/>
        <v>0</v>
      </c>
      <c r="AR39" s="195">
        <f t="shared" si="11"/>
        <v>0</v>
      </c>
      <c r="AT39" s="195" t="str">
        <f t="shared" si="12"/>
        <v>Amarelo</v>
      </c>
      <c r="AU39" s="195" t="str">
        <f t="shared" si="12"/>
        <v>Amarelo</v>
      </c>
      <c r="AV39" s="195" t="str">
        <f t="shared" si="12"/>
        <v>Amarelo</v>
      </c>
      <c r="AW39" s="195" t="str">
        <f t="shared" si="12"/>
        <v/>
      </c>
    </row>
    <row r="40" spans="10:49" ht="32" x14ac:dyDescent="0.35">
      <c r="J40" s="224" t="s">
        <v>1159</v>
      </c>
      <c r="K40" s="225" t="s">
        <v>177</v>
      </c>
      <c r="L40" s="225" t="s">
        <v>136</v>
      </c>
      <c r="M40" s="225" t="s">
        <v>178</v>
      </c>
      <c r="N40" s="225" t="s">
        <v>181</v>
      </c>
      <c r="O40" s="226"/>
      <c r="P40" s="226" t="s">
        <v>306</v>
      </c>
      <c r="Q40" s="226" t="s">
        <v>306</v>
      </c>
      <c r="R40" s="226"/>
      <c r="S40" s="227">
        <v>5.0000000000000001E-3</v>
      </c>
      <c r="U40" s="195">
        <f t="shared" si="7"/>
        <v>2</v>
      </c>
      <c r="V40" s="153">
        <f>IF(VLOOKUP($N40,'Resumen Items'!$E:$AP,27,0)="",VLOOKUP($N40,'Resumen Items'!$E:$AP,5,0),VLOOKUP($N40,'Resumen Items'!$E:$AP,27,0))</f>
        <v>3</v>
      </c>
      <c r="W40" s="153">
        <f>IF(VLOOKUP($N40,'Resumen Items'!$E:$AP,28,0)="",VLOOKUP($N40,'Resumen Items'!$E:$AP,6,0),VLOOKUP($N40,'Resumen Items'!$E:$AP,28,0))</f>
        <v>3</v>
      </c>
      <c r="X40" s="153">
        <f>IF(VLOOKUP($N40,'Resumen Items'!$E:$AP,29,0)="",VLOOKUP($N40,'Resumen Items'!$E:$AP,7,0),VLOOKUP($N40,'Resumen Items'!$E:$AP,29,0))</f>
        <v>3</v>
      </c>
      <c r="Y40" s="153">
        <f>IF(VLOOKUP($N40,'Resumen Items'!$E:$AP,30,0)="",VLOOKUP($N40,'Resumen Items'!$E:$AP,8,0),VLOOKUP($N40,'Resumen Items'!$E:$AP,30,0))</f>
        <v>2</v>
      </c>
      <c r="Z40" s="195">
        <f t="shared" si="13"/>
        <v>0</v>
      </c>
      <c r="AA40" s="195">
        <f t="shared" si="13"/>
        <v>1</v>
      </c>
      <c r="AB40" s="195">
        <f t="shared" si="13"/>
        <v>1</v>
      </c>
      <c r="AC40" s="195">
        <f t="shared" si="13"/>
        <v>0</v>
      </c>
      <c r="AD40" s="195">
        <f t="shared" si="9"/>
        <v>2</v>
      </c>
      <c r="AE40" s="219">
        <f>IF(VLOOKUP($N40,'Resumen Items'!$E:$AP,27,0)="",VLOOKUP($N40,'Resumen Items'!$E:$AP,4,0),VLOOKUP($N40,'Resumen Items'!$E:$AP,25,0))</f>
        <v>4.2500000000000003E-3</v>
      </c>
      <c r="AG40" s="220">
        <v>0</v>
      </c>
      <c r="AH40" s="220">
        <v>1</v>
      </c>
      <c r="AI40" s="220">
        <v>1</v>
      </c>
      <c r="AJ40" s="220">
        <v>0</v>
      </c>
      <c r="AK40" s="220">
        <v>2</v>
      </c>
      <c r="AL40" s="221">
        <v>4.2500000000000003E-3</v>
      </c>
      <c r="AM40" s="219"/>
      <c r="AN40" s="195">
        <f t="shared" si="10"/>
        <v>0</v>
      </c>
      <c r="AO40" s="195">
        <f t="shared" si="10"/>
        <v>0</v>
      </c>
      <c r="AP40" s="195">
        <f t="shared" si="10"/>
        <v>0</v>
      </c>
      <c r="AQ40" s="195">
        <f t="shared" si="10"/>
        <v>0</v>
      </c>
      <c r="AR40" s="195">
        <f t="shared" si="11"/>
        <v>0</v>
      </c>
      <c r="AT40" s="195" t="str">
        <f t="shared" si="12"/>
        <v>Amarelo</v>
      </c>
      <c r="AU40" s="195" t="str">
        <f t="shared" si="12"/>
        <v>Verde</v>
      </c>
      <c r="AV40" s="195" t="str">
        <f t="shared" si="12"/>
        <v>Verde</v>
      </c>
      <c r="AW40" s="195" t="str">
        <f t="shared" si="12"/>
        <v/>
      </c>
    </row>
    <row r="41" spans="10:49" ht="32" x14ac:dyDescent="0.35">
      <c r="J41" s="216" t="s">
        <v>1159</v>
      </c>
      <c r="K41" s="217" t="s">
        <v>177</v>
      </c>
      <c r="L41" s="217" t="s">
        <v>138</v>
      </c>
      <c r="M41" s="217" t="s">
        <v>178</v>
      </c>
      <c r="N41" s="217" t="s">
        <v>182</v>
      </c>
      <c r="O41" s="217"/>
      <c r="P41" s="217" t="s">
        <v>306</v>
      </c>
      <c r="Q41" s="217"/>
      <c r="R41" s="217"/>
      <c r="S41" s="218">
        <v>1.4999999999999999E-2</v>
      </c>
      <c r="U41" s="195">
        <f t="shared" si="7"/>
        <v>1</v>
      </c>
      <c r="V41" s="153">
        <f>IF(VLOOKUP($N41,'Resumen Items'!$E:$AP,27,0)="",VLOOKUP($N41,'Resumen Items'!$E:$AP,5,0),VLOOKUP($N41,'Resumen Items'!$E:$AP,27,0))</f>
        <v>3</v>
      </c>
      <c r="W41" s="153">
        <f>IF(VLOOKUP($N41,'Resumen Items'!$E:$AP,28,0)="",VLOOKUP($N41,'Resumen Items'!$E:$AP,6,0),VLOOKUP($N41,'Resumen Items'!$E:$AP,28,0))</f>
        <v>3</v>
      </c>
      <c r="X41" s="153">
        <f>IF(VLOOKUP($N41,'Resumen Items'!$E:$AP,29,0)="",VLOOKUP($N41,'Resumen Items'!$E:$AP,7,0),VLOOKUP($N41,'Resumen Items'!$E:$AP,29,0))</f>
        <v>3</v>
      </c>
      <c r="Y41" s="153">
        <f>IF(VLOOKUP($N41,'Resumen Items'!$E:$AP,30,0)="",VLOOKUP($N41,'Resumen Items'!$E:$AP,8,0),VLOOKUP($N41,'Resumen Items'!$E:$AP,30,0))</f>
        <v>3</v>
      </c>
      <c r="Z41" s="195">
        <f t="shared" si="13"/>
        <v>0</v>
      </c>
      <c r="AA41" s="195">
        <f t="shared" si="13"/>
        <v>1</v>
      </c>
      <c r="AB41" s="195">
        <f t="shared" si="13"/>
        <v>0</v>
      </c>
      <c r="AC41" s="195">
        <f t="shared" si="13"/>
        <v>0</v>
      </c>
      <c r="AD41" s="195">
        <f t="shared" si="9"/>
        <v>1</v>
      </c>
      <c r="AE41" s="219">
        <f>IF(VLOOKUP($N41,'Resumen Items'!$E:$AP,27,0)="",VLOOKUP($N41,'Resumen Items'!$E:$AP,4,0),VLOOKUP($N41,'Resumen Items'!$E:$AP,25,0))</f>
        <v>1.4999999999999999E-2</v>
      </c>
      <c r="AG41" s="220">
        <v>0</v>
      </c>
      <c r="AH41" s="220">
        <v>1</v>
      </c>
      <c r="AI41" s="220">
        <v>0</v>
      </c>
      <c r="AJ41" s="220">
        <v>0</v>
      </c>
      <c r="AK41" s="220">
        <v>1</v>
      </c>
      <c r="AL41" s="221">
        <v>1.4999999999999999E-2</v>
      </c>
      <c r="AM41" s="219"/>
      <c r="AN41" s="195">
        <f t="shared" si="10"/>
        <v>0</v>
      </c>
      <c r="AO41" s="195">
        <f t="shared" si="10"/>
        <v>0</v>
      </c>
      <c r="AP41" s="195">
        <f t="shared" si="10"/>
        <v>0</v>
      </c>
      <c r="AQ41" s="195">
        <f t="shared" si="10"/>
        <v>0</v>
      </c>
      <c r="AR41" s="195">
        <f t="shared" si="11"/>
        <v>0</v>
      </c>
      <c r="AT41" s="195" t="str">
        <f t="shared" si="12"/>
        <v>Amarelo</v>
      </c>
      <c r="AU41" s="195" t="str">
        <f t="shared" si="12"/>
        <v>Verde</v>
      </c>
      <c r="AV41" s="195" t="str">
        <f t="shared" si="12"/>
        <v>Amarelo</v>
      </c>
      <c r="AW41" s="195" t="str">
        <f t="shared" si="12"/>
        <v>Amarelo</v>
      </c>
    </row>
    <row r="42" spans="10:49" ht="48" x14ac:dyDescent="0.35">
      <c r="J42" s="224" t="s">
        <v>1159</v>
      </c>
      <c r="K42" s="225" t="s">
        <v>177</v>
      </c>
      <c r="L42" s="225" t="s">
        <v>141</v>
      </c>
      <c r="M42" s="225" t="s">
        <v>183</v>
      </c>
      <c r="N42" s="225" t="s">
        <v>184</v>
      </c>
      <c r="O42" s="226"/>
      <c r="P42" s="226" t="s">
        <v>306</v>
      </c>
      <c r="Q42" s="226" t="s">
        <v>306</v>
      </c>
      <c r="R42" s="226" t="s">
        <v>306</v>
      </c>
      <c r="S42" s="227">
        <v>0.02</v>
      </c>
      <c r="U42" s="195">
        <f t="shared" si="7"/>
        <v>3</v>
      </c>
      <c r="V42" s="153">
        <f>IF(VLOOKUP($N42,'Resumen Items'!$E:$AP,27,0)="",VLOOKUP($N42,'Resumen Items'!$E:$AP,5,0),VLOOKUP($N42,'Resumen Items'!$E:$AP,27,0))</f>
        <v>3</v>
      </c>
      <c r="W42" s="153">
        <f>IF(VLOOKUP($N42,'Resumen Items'!$E:$AP,28,0)="",VLOOKUP($N42,'Resumen Items'!$E:$AP,6,0),VLOOKUP($N42,'Resumen Items'!$E:$AP,28,0))</f>
        <v>3</v>
      </c>
      <c r="X42" s="153">
        <f>IF(VLOOKUP($N42,'Resumen Items'!$E:$AP,29,0)="",VLOOKUP($N42,'Resumen Items'!$E:$AP,7,0),VLOOKUP($N42,'Resumen Items'!$E:$AP,29,0))</f>
        <v>3</v>
      </c>
      <c r="Y42" s="153">
        <f>IF(VLOOKUP($N42,'Resumen Items'!$E:$AP,30,0)="",VLOOKUP($N42,'Resumen Items'!$E:$AP,8,0),VLOOKUP($N42,'Resumen Items'!$E:$AP,30,0))</f>
        <v>3</v>
      </c>
      <c r="Z42" s="195">
        <f t="shared" si="13"/>
        <v>0</v>
      </c>
      <c r="AA42" s="195">
        <f t="shared" si="13"/>
        <v>1</v>
      </c>
      <c r="AB42" s="195">
        <f t="shared" si="13"/>
        <v>1</v>
      </c>
      <c r="AC42" s="195">
        <f t="shared" si="13"/>
        <v>1</v>
      </c>
      <c r="AD42" s="195">
        <f t="shared" si="9"/>
        <v>3</v>
      </c>
      <c r="AE42" s="219">
        <f>IF(VLOOKUP($N42,'Resumen Items'!$E:$AP,27,0)="",VLOOKUP($N42,'Resumen Items'!$E:$AP,4,0),VLOOKUP($N42,'Resumen Items'!$E:$AP,25,0))</f>
        <v>0.02</v>
      </c>
      <c r="AG42" s="220">
        <v>0</v>
      </c>
      <c r="AH42" s="220">
        <v>1</v>
      </c>
      <c r="AI42" s="220">
        <v>1</v>
      </c>
      <c r="AJ42" s="220">
        <v>1</v>
      </c>
      <c r="AK42" s="220">
        <v>3</v>
      </c>
      <c r="AL42" s="221">
        <v>0.02</v>
      </c>
      <c r="AM42" s="219"/>
      <c r="AN42" s="195">
        <f t="shared" si="10"/>
        <v>0</v>
      </c>
      <c r="AO42" s="195">
        <f t="shared" si="10"/>
        <v>0</v>
      </c>
      <c r="AP42" s="195">
        <f t="shared" si="10"/>
        <v>0</v>
      </c>
      <c r="AQ42" s="195">
        <f t="shared" si="10"/>
        <v>0</v>
      </c>
      <c r="AR42" s="195">
        <f t="shared" si="11"/>
        <v>0</v>
      </c>
      <c r="AT42" s="195" t="str">
        <f t="shared" si="12"/>
        <v>Amarelo</v>
      </c>
      <c r="AU42" s="195" t="str">
        <f t="shared" si="12"/>
        <v>Verde</v>
      </c>
      <c r="AV42" s="195" t="str">
        <f t="shared" si="12"/>
        <v>Verde</v>
      </c>
      <c r="AW42" s="195" t="str">
        <f t="shared" si="12"/>
        <v>Verde</v>
      </c>
    </row>
    <row r="43" spans="10:49" ht="48" x14ac:dyDescent="0.35">
      <c r="J43" s="216" t="s">
        <v>1159</v>
      </c>
      <c r="K43" s="217" t="s">
        <v>177</v>
      </c>
      <c r="L43" s="217" t="s">
        <v>143</v>
      </c>
      <c r="M43" s="217" t="s">
        <v>185</v>
      </c>
      <c r="N43" s="217" t="s">
        <v>186</v>
      </c>
      <c r="O43" s="217"/>
      <c r="P43" s="217" t="s">
        <v>306</v>
      </c>
      <c r="Q43" s="217" t="s">
        <v>306</v>
      </c>
      <c r="R43" s="217"/>
      <c r="S43" s="218">
        <v>0.01</v>
      </c>
      <c r="U43" s="195">
        <f t="shared" si="7"/>
        <v>2</v>
      </c>
      <c r="V43" s="153">
        <f>IF(VLOOKUP($N43,'Resumen Items'!$E:$AP,27,0)="",VLOOKUP($N43,'Resumen Items'!$E:$AP,5,0),VLOOKUP($N43,'Resumen Items'!$E:$AP,27,0))</f>
        <v>3</v>
      </c>
      <c r="W43" s="153">
        <f>IF(VLOOKUP($N43,'Resumen Items'!$E:$AP,28,0)="",VLOOKUP($N43,'Resumen Items'!$E:$AP,6,0),VLOOKUP($N43,'Resumen Items'!$E:$AP,28,0))</f>
        <v>3</v>
      </c>
      <c r="X43" s="153">
        <f>IF(VLOOKUP($N43,'Resumen Items'!$E:$AP,29,0)="",VLOOKUP($N43,'Resumen Items'!$E:$AP,7,0),VLOOKUP($N43,'Resumen Items'!$E:$AP,29,0))</f>
        <v>3</v>
      </c>
      <c r="Y43" s="153">
        <f>IF(VLOOKUP($N43,'Resumen Items'!$E:$AP,30,0)="",VLOOKUP($N43,'Resumen Items'!$E:$AP,8,0),VLOOKUP($N43,'Resumen Items'!$E:$AP,30,0))</f>
        <v>3</v>
      </c>
      <c r="Z43" s="195">
        <f t="shared" si="13"/>
        <v>0</v>
      </c>
      <c r="AA43" s="195">
        <f t="shared" si="13"/>
        <v>1</v>
      </c>
      <c r="AB43" s="195">
        <f t="shared" si="13"/>
        <v>1</v>
      </c>
      <c r="AC43" s="195">
        <f t="shared" si="13"/>
        <v>0</v>
      </c>
      <c r="AD43" s="195">
        <f t="shared" si="9"/>
        <v>2</v>
      </c>
      <c r="AE43" s="219">
        <f>IF(VLOOKUP($N43,'Resumen Items'!$E:$AP,27,0)="",VLOOKUP($N43,'Resumen Items'!$E:$AP,4,0),VLOOKUP($N43,'Resumen Items'!$E:$AP,25,0))</f>
        <v>0.01</v>
      </c>
      <c r="AG43" s="220">
        <v>0</v>
      </c>
      <c r="AH43" s="220">
        <v>1</v>
      </c>
      <c r="AI43" s="220">
        <v>1</v>
      </c>
      <c r="AJ43" s="220">
        <v>0</v>
      </c>
      <c r="AK43" s="220">
        <v>2</v>
      </c>
      <c r="AL43" s="221">
        <v>0.01</v>
      </c>
      <c r="AM43" s="219"/>
      <c r="AN43" s="195">
        <f t="shared" si="10"/>
        <v>0</v>
      </c>
      <c r="AO43" s="195">
        <f t="shared" si="10"/>
        <v>0</v>
      </c>
      <c r="AP43" s="195">
        <f t="shared" si="10"/>
        <v>0</v>
      </c>
      <c r="AQ43" s="195">
        <f t="shared" si="10"/>
        <v>0</v>
      </c>
      <c r="AR43" s="195">
        <f t="shared" si="11"/>
        <v>0</v>
      </c>
      <c r="AT43" s="195" t="str">
        <f t="shared" si="12"/>
        <v>Amarelo</v>
      </c>
      <c r="AU43" s="195" t="str">
        <f t="shared" si="12"/>
        <v>Verde</v>
      </c>
      <c r="AV43" s="195" t="str">
        <f t="shared" si="12"/>
        <v>Verde</v>
      </c>
      <c r="AW43" s="195" t="str">
        <f t="shared" si="12"/>
        <v>Amarelo</v>
      </c>
    </row>
    <row r="44" spans="10:49" ht="48" x14ac:dyDescent="0.35">
      <c r="J44" s="224" t="s">
        <v>1159</v>
      </c>
      <c r="K44" s="225" t="s">
        <v>177</v>
      </c>
      <c r="L44" s="225" t="s">
        <v>146</v>
      </c>
      <c r="M44" s="225" t="s">
        <v>185</v>
      </c>
      <c r="N44" s="225" t="s">
        <v>187</v>
      </c>
      <c r="O44" s="226"/>
      <c r="P44" s="226" t="s">
        <v>306</v>
      </c>
      <c r="Q44" s="226"/>
      <c r="R44" s="226" t="s">
        <v>306</v>
      </c>
      <c r="S44" s="227">
        <v>0.01</v>
      </c>
      <c r="U44" s="195">
        <f t="shared" si="7"/>
        <v>2</v>
      </c>
      <c r="V44" s="153">
        <f>IF(VLOOKUP($N44,'Resumen Items'!$E:$AP,27,0)="",VLOOKUP($N44,'Resumen Items'!$E:$AP,5,0),VLOOKUP($N44,'Resumen Items'!$E:$AP,27,0))</f>
        <v>3</v>
      </c>
      <c r="W44" s="153">
        <f>IF(VLOOKUP($N44,'Resumen Items'!$E:$AP,28,0)="",VLOOKUP($N44,'Resumen Items'!$E:$AP,6,0),VLOOKUP($N44,'Resumen Items'!$E:$AP,28,0))</f>
        <v>3</v>
      </c>
      <c r="X44" s="153">
        <f>IF(VLOOKUP($N44,'Resumen Items'!$E:$AP,29,0)="",VLOOKUP($N44,'Resumen Items'!$E:$AP,7,0),VLOOKUP($N44,'Resumen Items'!$E:$AP,29,0))</f>
        <v>3</v>
      </c>
      <c r="Y44" s="153">
        <f>IF(VLOOKUP($N44,'Resumen Items'!$E:$AP,30,0)="",VLOOKUP($N44,'Resumen Items'!$E:$AP,8,0),VLOOKUP($N44,'Resumen Items'!$E:$AP,30,0))</f>
        <v>1</v>
      </c>
      <c r="Z44" s="195">
        <f t="shared" si="13"/>
        <v>0</v>
      </c>
      <c r="AA44" s="195">
        <f t="shared" si="13"/>
        <v>1</v>
      </c>
      <c r="AB44" s="195">
        <f t="shared" si="13"/>
        <v>0</v>
      </c>
      <c r="AC44" s="195">
        <f t="shared" si="13"/>
        <v>0</v>
      </c>
      <c r="AD44" s="195">
        <f t="shared" si="9"/>
        <v>1</v>
      </c>
      <c r="AE44" s="219">
        <f>IF(VLOOKUP($N44,'Resumen Items'!$E:$AP,27,0)="",VLOOKUP($N44,'Resumen Items'!$E:$AP,4,0),VLOOKUP($N44,'Resumen Items'!$E:$AP,25,0))</f>
        <v>8.5000000000000006E-3</v>
      </c>
      <c r="AG44" s="220">
        <v>0</v>
      </c>
      <c r="AH44" s="220">
        <v>1</v>
      </c>
      <c r="AI44" s="220">
        <v>0</v>
      </c>
      <c r="AJ44" s="220">
        <v>0</v>
      </c>
      <c r="AK44" s="220">
        <v>1</v>
      </c>
      <c r="AL44" s="221">
        <v>0.01</v>
      </c>
      <c r="AM44" s="219"/>
      <c r="AN44" s="195">
        <f t="shared" si="10"/>
        <v>0</v>
      </c>
      <c r="AO44" s="195">
        <f t="shared" si="10"/>
        <v>0</v>
      </c>
      <c r="AP44" s="195">
        <f t="shared" si="10"/>
        <v>0</v>
      </c>
      <c r="AQ44" s="195">
        <f t="shared" si="10"/>
        <v>0</v>
      </c>
      <c r="AR44" s="195">
        <f t="shared" si="11"/>
        <v>0</v>
      </c>
      <c r="AT44" s="195" t="str">
        <f t="shared" si="12"/>
        <v>Amarelo</v>
      </c>
      <c r="AU44" s="195" t="str">
        <f t="shared" si="12"/>
        <v>Verde</v>
      </c>
      <c r="AV44" s="195" t="str">
        <f t="shared" si="12"/>
        <v>Amarelo</v>
      </c>
      <c r="AW44" s="195" t="str">
        <f t="shared" si="12"/>
        <v/>
      </c>
    </row>
    <row r="45" spans="10:49" ht="48" x14ac:dyDescent="0.35">
      <c r="J45" s="216" t="s">
        <v>1159</v>
      </c>
      <c r="K45" s="217" t="s">
        <v>177</v>
      </c>
      <c r="L45" s="217" t="s">
        <v>148</v>
      </c>
      <c r="M45" s="217" t="s">
        <v>185</v>
      </c>
      <c r="N45" s="217" t="s">
        <v>188</v>
      </c>
      <c r="O45" s="217" t="s">
        <v>306</v>
      </c>
      <c r="P45" s="217" t="s">
        <v>306</v>
      </c>
      <c r="Q45" s="217" t="s">
        <v>306</v>
      </c>
      <c r="R45" s="217" t="s">
        <v>306</v>
      </c>
      <c r="S45" s="218">
        <v>2.5000000000000001E-2</v>
      </c>
      <c r="U45" s="195">
        <f t="shared" si="7"/>
        <v>4</v>
      </c>
      <c r="V45" s="153">
        <f>IF(VLOOKUP($N45,'Resumen Items'!$E:$AP,27,0)="",VLOOKUP($N45,'Resumen Items'!$E:$AP,5,0),VLOOKUP($N45,'Resumen Items'!$E:$AP,27,0))</f>
        <v>3</v>
      </c>
      <c r="W45" s="153">
        <f>IF(VLOOKUP($N45,'Resumen Items'!$E:$AP,28,0)="",VLOOKUP($N45,'Resumen Items'!$E:$AP,6,0),VLOOKUP($N45,'Resumen Items'!$E:$AP,28,0))</f>
        <v>3</v>
      </c>
      <c r="X45" s="153">
        <f>IF(VLOOKUP($N45,'Resumen Items'!$E:$AP,29,0)="",VLOOKUP($N45,'Resumen Items'!$E:$AP,7,0),VLOOKUP($N45,'Resumen Items'!$E:$AP,29,0))</f>
        <v>3</v>
      </c>
      <c r="Y45" s="153">
        <f>IF(VLOOKUP($N45,'Resumen Items'!$E:$AP,30,0)="",VLOOKUP($N45,'Resumen Items'!$E:$AP,8,0),VLOOKUP($N45,'Resumen Items'!$E:$AP,30,0))</f>
        <v>3</v>
      </c>
      <c r="Z45" s="195">
        <f t="shared" si="13"/>
        <v>1</v>
      </c>
      <c r="AA45" s="195">
        <f t="shared" si="13"/>
        <v>1</v>
      </c>
      <c r="AB45" s="195">
        <f t="shared" si="13"/>
        <v>1</v>
      </c>
      <c r="AC45" s="195">
        <f t="shared" si="13"/>
        <v>1</v>
      </c>
      <c r="AD45" s="195">
        <f t="shared" si="9"/>
        <v>4</v>
      </c>
      <c r="AE45" s="219">
        <f>IF(VLOOKUP($N45,'Resumen Items'!$E:$AP,27,0)="",VLOOKUP($N45,'Resumen Items'!$E:$AP,4,0),VLOOKUP($N45,'Resumen Items'!$E:$AP,25,0))</f>
        <v>2.5000000000000001E-2</v>
      </c>
      <c r="AG45" s="220">
        <v>1</v>
      </c>
      <c r="AH45" s="220">
        <v>1</v>
      </c>
      <c r="AI45" s="220">
        <v>1</v>
      </c>
      <c r="AJ45" s="220">
        <v>1</v>
      </c>
      <c r="AK45" s="220">
        <v>4</v>
      </c>
      <c r="AL45" s="221">
        <v>2.5000000000000001E-2</v>
      </c>
      <c r="AM45" s="219"/>
      <c r="AN45" s="195">
        <f t="shared" si="10"/>
        <v>0</v>
      </c>
      <c r="AO45" s="195">
        <f t="shared" si="10"/>
        <v>0</v>
      </c>
      <c r="AP45" s="195">
        <f t="shared" si="10"/>
        <v>0</v>
      </c>
      <c r="AQ45" s="195">
        <f t="shared" si="10"/>
        <v>0</v>
      </c>
      <c r="AR45" s="195">
        <f t="shared" si="11"/>
        <v>0</v>
      </c>
      <c r="AT45" s="195" t="str">
        <f t="shared" si="12"/>
        <v>Verde</v>
      </c>
      <c r="AU45" s="195" t="str">
        <f t="shared" si="12"/>
        <v>Verde</v>
      </c>
      <c r="AV45" s="195" t="str">
        <f t="shared" si="12"/>
        <v>Verde</v>
      </c>
      <c r="AW45" s="195" t="str">
        <f t="shared" si="12"/>
        <v>Verde</v>
      </c>
    </row>
    <row r="46" spans="10:49" ht="48" x14ac:dyDescent="0.35">
      <c r="J46" s="224" t="s">
        <v>1159</v>
      </c>
      <c r="K46" s="225" t="s">
        <v>177</v>
      </c>
      <c r="L46" s="225" t="s">
        <v>150</v>
      </c>
      <c r="M46" s="225" t="s">
        <v>185</v>
      </c>
      <c r="N46" s="225" t="s">
        <v>189</v>
      </c>
      <c r="O46" s="226"/>
      <c r="P46" s="226" t="s">
        <v>306</v>
      </c>
      <c r="Q46" s="226" t="s">
        <v>306</v>
      </c>
      <c r="R46" s="226" t="s">
        <v>306</v>
      </c>
      <c r="S46" s="227">
        <v>2.5000000000000001E-2</v>
      </c>
      <c r="U46" s="195">
        <f t="shared" si="7"/>
        <v>3</v>
      </c>
      <c r="V46" s="153">
        <f>IF(VLOOKUP($N46,'Resumen Items'!$E:$AP,27,0)="",VLOOKUP($N46,'Resumen Items'!$E:$AP,5,0),VLOOKUP($N46,'Resumen Items'!$E:$AP,27,0))</f>
        <v>3</v>
      </c>
      <c r="W46" s="153">
        <f>IF(VLOOKUP($N46,'Resumen Items'!$E:$AP,28,0)="",VLOOKUP($N46,'Resumen Items'!$E:$AP,6,0),VLOOKUP($N46,'Resumen Items'!$E:$AP,28,0))</f>
        <v>3</v>
      </c>
      <c r="X46" s="153">
        <f>IF(VLOOKUP($N46,'Resumen Items'!$E:$AP,29,0)="",VLOOKUP($N46,'Resumen Items'!$E:$AP,7,0),VLOOKUP($N46,'Resumen Items'!$E:$AP,29,0))</f>
        <v>3</v>
      </c>
      <c r="Y46" s="153">
        <f>IF(VLOOKUP($N46,'Resumen Items'!$E:$AP,30,0)="",VLOOKUP($N46,'Resumen Items'!$E:$AP,8,0),VLOOKUP($N46,'Resumen Items'!$E:$AP,30,0))</f>
        <v>2</v>
      </c>
      <c r="Z46" s="195">
        <f t="shared" si="13"/>
        <v>0</v>
      </c>
      <c r="AA46" s="195">
        <f t="shared" si="13"/>
        <v>1</v>
      </c>
      <c r="AB46" s="195">
        <f t="shared" si="13"/>
        <v>1</v>
      </c>
      <c r="AC46" s="195">
        <f t="shared" si="13"/>
        <v>0</v>
      </c>
      <c r="AD46" s="195">
        <f t="shared" si="9"/>
        <v>2</v>
      </c>
      <c r="AE46" s="219">
        <f>IF(VLOOKUP($N46,'Resumen Items'!$E:$AP,27,0)="",VLOOKUP($N46,'Resumen Items'!$E:$AP,4,0),VLOOKUP($N46,'Resumen Items'!$E:$AP,25,0))</f>
        <v>2.1250000000000002E-2</v>
      </c>
      <c r="AG46" s="220">
        <v>0</v>
      </c>
      <c r="AH46" s="220">
        <v>1</v>
      </c>
      <c r="AI46" s="220">
        <v>1</v>
      </c>
      <c r="AJ46" s="220">
        <v>0</v>
      </c>
      <c r="AK46" s="220">
        <v>2</v>
      </c>
      <c r="AL46" s="221">
        <v>1.7499999999999998E-2</v>
      </c>
      <c r="AM46" s="219"/>
      <c r="AN46" s="195">
        <f t="shared" si="10"/>
        <v>0</v>
      </c>
      <c r="AO46" s="195">
        <f t="shared" si="10"/>
        <v>0</v>
      </c>
      <c r="AP46" s="195">
        <f t="shared" si="10"/>
        <v>0</v>
      </c>
      <c r="AQ46" s="195">
        <f t="shared" si="10"/>
        <v>0</v>
      </c>
      <c r="AR46" s="195">
        <f t="shared" si="11"/>
        <v>0</v>
      </c>
      <c r="AT46" s="195" t="str">
        <f t="shared" si="12"/>
        <v>Amarelo</v>
      </c>
      <c r="AU46" s="195" t="str">
        <f t="shared" si="12"/>
        <v>Verde</v>
      </c>
      <c r="AV46" s="195" t="str">
        <f t="shared" si="12"/>
        <v>Verde</v>
      </c>
      <c r="AW46" s="195" t="str">
        <f t="shared" si="12"/>
        <v/>
      </c>
    </row>
    <row r="47" spans="10:49" ht="32" x14ac:dyDescent="0.35">
      <c r="J47" s="216" t="s">
        <v>1159</v>
      </c>
      <c r="K47" s="217" t="s">
        <v>177</v>
      </c>
      <c r="L47" s="217" t="s">
        <v>153</v>
      </c>
      <c r="M47" s="217" t="s">
        <v>190</v>
      </c>
      <c r="N47" s="217" t="s">
        <v>191</v>
      </c>
      <c r="O47" s="217" t="s">
        <v>306</v>
      </c>
      <c r="P47" s="217" t="s">
        <v>306</v>
      </c>
      <c r="Q47" s="217" t="s">
        <v>306</v>
      </c>
      <c r="R47" s="217" t="s">
        <v>306</v>
      </c>
      <c r="S47" s="218">
        <v>2.5000000000000001E-2</v>
      </c>
      <c r="U47" s="195">
        <f t="shared" si="7"/>
        <v>4</v>
      </c>
      <c r="V47" s="153">
        <f>IF(VLOOKUP($N47,'Resumen Items'!$E:$AP,27,0)="",VLOOKUP($N47,'Resumen Items'!$E:$AP,5,0),VLOOKUP($N47,'Resumen Items'!$E:$AP,27,0))</f>
        <v>3</v>
      </c>
      <c r="W47" s="153">
        <f>IF(VLOOKUP($N47,'Resumen Items'!$E:$AP,28,0)="",VLOOKUP($N47,'Resumen Items'!$E:$AP,6,0),VLOOKUP($N47,'Resumen Items'!$E:$AP,28,0))</f>
        <v>3</v>
      </c>
      <c r="X47" s="153">
        <f>IF(VLOOKUP($N47,'Resumen Items'!$E:$AP,29,0)="",VLOOKUP($N47,'Resumen Items'!$E:$AP,7,0),VLOOKUP($N47,'Resumen Items'!$E:$AP,29,0))</f>
        <v>3</v>
      </c>
      <c r="Y47" s="153" t="str">
        <f>IF(VLOOKUP($N47,'Resumen Items'!$E:$AP,30,0)="",VLOOKUP($N47,'Resumen Items'!$E:$AP,8,0),VLOOKUP($N47,'Resumen Items'!$E:$AP,30,0))</f>
        <v/>
      </c>
      <c r="Z47" s="195">
        <f t="shared" si="13"/>
        <v>1</v>
      </c>
      <c r="AA47" s="195">
        <f t="shared" si="13"/>
        <v>1</v>
      </c>
      <c r="AB47" s="195">
        <f t="shared" si="13"/>
        <v>1</v>
      </c>
      <c r="AC47" s="195">
        <f t="shared" si="13"/>
        <v>0</v>
      </c>
      <c r="AD47" s="195">
        <f t="shared" si="9"/>
        <v>3</v>
      </c>
      <c r="AE47" s="219">
        <f>IF(VLOOKUP($N47,'Resumen Items'!$E:$AP,27,0)="",VLOOKUP($N47,'Resumen Items'!$E:$AP,4,0),VLOOKUP($N47,'Resumen Items'!$E:$AP,25,0))</f>
        <v>2.1250000000000002E-2</v>
      </c>
      <c r="AG47" s="220">
        <v>1</v>
      </c>
      <c r="AH47" s="220">
        <v>1</v>
      </c>
      <c r="AI47" s="220">
        <v>1</v>
      </c>
      <c r="AJ47" s="220">
        <v>0</v>
      </c>
      <c r="AK47" s="220">
        <v>3</v>
      </c>
      <c r="AL47" s="221">
        <v>0</v>
      </c>
      <c r="AM47" s="219"/>
      <c r="AN47" s="195">
        <f t="shared" si="10"/>
        <v>0</v>
      </c>
      <c r="AO47" s="195">
        <f t="shared" si="10"/>
        <v>0</v>
      </c>
      <c r="AP47" s="195">
        <f t="shared" si="10"/>
        <v>0</v>
      </c>
      <c r="AQ47" s="195">
        <f t="shared" si="10"/>
        <v>0</v>
      </c>
      <c r="AR47" s="195">
        <f t="shared" si="11"/>
        <v>0</v>
      </c>
      <c r="AT47" s="195" t="str">
        <f t="shared" si="12"/>
        <v>Verde</v>
      </c>
      <c r="AU47" s="195" t="str">
        <f t="shared" si="12"/>
        <v>Verde</v>
      </c>
      <c r="AV47" s="195" t="str">
        <f t="shared" si="12"/>
        <v>Verde</v>
      </c>
      <c r="AW47" s="195" t="str">
        <f t="shared" si="12"/>
        <v/>
      </c>
    </row>
    <row r="48" spans="10:49" ht="32" x14ac:dyDescent="0.35">
      <c r="J48" s="224" t="s">
        <v>1159</v>
      </c>
      <c r="K48" s="225" t="s">
        <v>177</v>
      </c>
      <c r="L48" s="225" t="s">
        <v>156</v>
      </c>
      <c r="M48" s="225" t="s">
        <v>190</v>
      </c>
      <c r="N48" s="225" t="s">
        <v>192</v>
      </c>
      <c r="O48" s="226"/>
      <c r="P48" s="226" t="s">
        <v>306</v>
      </c>
      <c r="Q48" s="226" t="s">
        <v>306</v>
      </c>
      <c r="R48" s="226"/>
      <c r="S48" s="227">
        <v>1.4999999999999999E-2</v>
      </c>
      <c r="U48" s="195">
        <f t="shared" si="7"/>
        <v>2</v>
      </c>
      <c r="V48" s="153">
        <f>IF(VLOOKUP($N48,'Resumen Items'!$E:$AP,27,0)="",VLOOKUP($N48,'Resumen Items'!$E:$AP,5,0),VLOOKUP($N48,'Resumen Items'!$E:$AP,27,0))</f>
        <v>3</v>
      </c>
      <c r="W48" s="153">
        <f>IF(VLOOKUP($N48,'Resumen Items'!$E:$AP,28,0)="",VLOOKUP($N48,'Resumen Items'!$E:$AP,6,0),VLOOKUP($N48,'Resumen Items'!$E:$AP,28,0))</f>
        <v>3</v>
      </c>
      <c r="X48" s="153">
        <f>IF(VLOOKUP($N48,'Resumen Items'!$E:$AP,29,0)="",VLOOKUP($N48,'Resumen Items'!$E:$AP,7,0),VLOOKUP($N48,'Resumen Items'!$E:$AP,29,0))</f>
        <v>2</v>
      </c>
      <c r="Y48" s="153">
        <f>IF(VLOOKUP($N48,'Resumen Items'!$E:$AP,30,0)="",VLOOKUP($N48,'Resumen Items'!$E:$AP,8,0),VLOOKUP($N48,'Resumen Items'!$E:$AP,30,0))</f>
        <v>1</v>
      </c>
      <c r="Z48" s="195">
        <f t="shared" si="13"/>
        <v>0</v>
      </c>
      <c r="AA48" s="195">
        <f t="shared" si="13"/>
        <v>1</v>
      </c>
      <c r="AB48" s="195">
        <f t="shared" si="13"/>
        <v>0</v>
      </c>
      <c r="AC48" s="195">
        <f t="shared" si="13"/>
        <v>0</v>
      </c>
      <c r="AD48" s="195">
        <f t="shared" si="9"/>
        <v>1</v>
      </c>
      <c r="AE48" s="219">
        <f>IF(VLOOKUP($N48,'Resumen Items'!$E:$AP,27,0)="",VLOOKUP($N48,'Resumen Items'!$E:$AP,4,0),VLOOKUP($N48,'Resumen Items'!$E:$AP,25,0))</f>
        <v>1.0499999999999999E-2</v>
      </c>
      <c r="AG48" s="220">
        <v>0</v>
      </c>
      <c r="AH48" s="220">
        <v>1</v>
      </c>
      <c r="AI48" s="220">
        <v>0</v>
      </c>
      <c r="AJ48" s="220">
        <v>0</v>
      </c>
      <c r="AK48" s="220">
        <v>1</v>
      </c>
      <c r="AL48" s="221">
        <v>1.4999999999999999E-2</v>
      </c>
      <c r="AM48" s="219"/>
      <c r="AN48" s="195">
        <f t="shared" si="10"/>
        <v>0</v>
      </c>
      <c r="AO48" s="195">
        <f t="shared" si="10"/>
        <v>0</v>
      </c>
      <c r="AP48" s="195">
        <f t="shared" si="10"/>
        <v>0</v>
      </c>
      <c r="AQ48" s="195">
        <f t="shared" si="10"/>
        <v>0</v>
      </c>
      <c r="AR48" s="195">
        <f t="shared" si="11"/>
        <v>0</v>
      </c>
      <c r="AT48" s="195" t="str">
        <f t="shared" si="12"/>
        <v>Amarelo</v>
      </c>
      <c r="AU48" s="195" t="str">
        <f t="shared" si="12"/>
        <v>Verde</v>
      </c>
      <c r="AV48" s="195" t="str">
        <f t="shared" si="12"/>
        <v/>
      </c>
      <c r="AW48" s="195" t="str">
        <f t="shared" si="12"/>
        <v/>
      </c>
    </row>
    <row r="49" spans="10:49" ht="32" x14ac:dyDescent="0.35">
      <c r="J49" s="216" t="s">
        <v>1159</v>
      </c>
      <c r="K49" s="217" t="s">
        <v>177</v>
      </c>
      <c r="L49" s="217" t="s">
        <v>159</v>
      </c>
      <c r="M49" s="217" t="s">
        <v>155</v>
      </c>
      <c r="N49" s="217" t="s">
        <v>193</v>
      </c>
      <c r="O49" s="217" t="s">
        <v>306</v>
      </c>
      <c r="P49" s="217" t="s">
        <v>306</v>
      </c>
      <c r="Q49" s="217" t="s">
        <v>306</v>
      </c>
      <c r="R49" s="217"/>
      <c r="S49" s="218">
        <v>1.4999999999999999E-2</v>
      </c>
      <c r="U49" s="195">
        <f t="shared" si="7"/>
        <v>3</v>
      </c>
      <c r="V49" s="153">
        <f>IF(VLOOKUP($N49,'Resumen Items'!$E:$AP,27,0)="",VLOOKUP($N49,'Resumen Items'!$E:$AP,5,0),VLOOKUP($N49,'Resumen Items'!$E:$AP,27,0))</f>
        <v>3</v>
      </c>
      <c r="W49" s="153">
        <f>IF(VLOOKUP($N49,'Resumen Items'!$E:$AP,28,0)="",VLOOKUP($N49,'Resumen Items'!$E:$AP,6,0),VLOOKUP($N49,'Resumen Items'!$E:$AP,28,0))</f>
        <v>3</v>
      </c>
      <c r="X49" s="153" t="str">
        <f>IF(VLOOKUP($N49,'Resumen Items'!$E:$AP,29,0)="",VLOOKUP($N49,'Resumen Items'!$E:$AP,7,0),VLOOKUP($N49,'Resumen Items'!$E:$AP,29,0))</f>
        <v/>
      </c>
      <c r="Y49" s="153" t="str">
        <f>IF(VLOOKUP($N49,'Resumen Items'!$E:$AP,30,0)="",VLOOKUP($N49,'Resumen Items'!$E:$AP,8,0),VLOOKUP($N49,'Resumen Items'!$E:$AP,30,0))</f>
        <v/>
      </c>
      <c r="Z49" s="195">
        <f t="shared" si="13"/>
        <v>1</v>
      </c>
      <c r="AA49" s="195">
        <f t="shared" si="13"/>
        <v>1</v>
      </c>
      <c r="AB49" s="195">
        <f t="shared" si="13"/>
        <v>0</v>
      </c>
      <c r="AC49" s="195">
        <f t="shared" si="13"/>
        <v>0</v>
      </c>
      <c r="AD49" s="195">
        <f t="shared" si="9"/>
        <v>2</v>
      </c>
      <c r="AE49" s="219">
        <f>IF(VLOOKUP($N49,'Resumen Items'!$E:$AP,27,0)="",VLOOKUP($N49,'Resumen Items'!$E:$AP,4,0),VLOOKUP($N49,'Resumen Items'!$E:$AP,25,0))</f>
        <v>1.0499999999999999E-2</v>
      </c>
      <c r="AG49" s="220">
        <v>1</v>
      </c>
      <c r="AH49" s="220">
        <v>1</v>
      </c>
      <c r="AI49" s="220">
        <v>0</v>
      </c>
      <c r="AJ49" s="220">
        <v>0</v>
      </c>
      <c r="AK49" s="220">
        <v>2</v>
      </c>
      <c r="AL49" s="221">
        <v>1.2749999999999999E-2</v>
      </c>
      <c r="AM49" s="219"/>
      <c r="AN49" s="195">
        <f t="shared" si="10"/>
        <v>0</v>
      </c>
      <c r="AO49" s="195">
        <f t="shared" si="10"/>
        <v>0</v>
      </c>
      <c r="AP49" s="195">
        <f t="shared" si="10"/>
        <v>0</v>
      </c>
      <c r="AQ49" s="195">
        <f t="shared" si="10"/>
        <v>0</v>
      </c>
      <c r="AR49" s="195">
        <f t="shared" si="11"/>
        <v>0</v>
      </c>
      <c r="AT49" s="195" t="str">
        <f t="shared" si="12"/>
        <v>Verde</v>
      </c>
      <c r="AU49" s="195" t="str">
        <f t="shared" si="12"/>
        <v>Verde</v>
      </c>
      <c r="AV49" s="195" t="str">
        <f t="shared" si="12"/>
        <v/>
      </c>
      <c r="AW49" s="195" t="str">
        <f t="shared" si="12"/>
        <v/>
      </c>
    </row>
    <row r="50" spans="10:49" ht="32" x14ac:dyDescent="0.35">
      <c r="J50" s="224" t="s">
        <v>1159</v>
      </c>
      <c r="K50" s="225" t="s">
        <v>177</v>
      </c>
      <c r="L50" s="225" t="s">
        <v>162</v>
      </c>
      <c r="M50" s="225" t="s">
        <v>194</v>
      </c>
      <c r="N50" s="225" t="s">
        <v>195</v>
      </c>
      <c r="O50" s="226"/>
      <c r="P50" s="226"/>
      <c r="Q50" s="226"/>
      <c r="R50" s="226"/>
      <c r="S50" s="227">
        <v>0.01</v>
      </c>
      <c r="U50" s="195">
        <f t="shared" si="7"/>
        <v>0</v>
      </c>
      <c r="V50" s="153">
        <f>IF(VLOOKUP($N50,'Resumen Items'!$E:$AP,27,0)="",VLOOKUP($N50,'Resumen Items'!$E:$AP,5,0),VLOOKUP($N50,'Resumen Items'!$E:$AP,27,0))</f>
        <v>3</v>
      </c>
      <c r="W50" s="153">
        <f>IF(VLOOKUP($N50,'Resumen Items'!$E:$AP,28,0)="",VLOOKUP($N50,'Resumen Items'!$E:$AP,6,0),VLOOKUP($N50,'Resumen Items'!$E:$AP,28,0))</f>
        <v>3</v>
      </c>
      <c r="X50" s="153">
        <f>IF(VLOOKUP($N50,'Resumen Items'!$E:$AP,29,0)="",VLOOKUP($N50,'Resumen Items'!$E:$AP,7,0),VLOOKUP($N50,'Resumen Items'!$E:$AP,29,0))</f>
        <v>3</v>
      </c>
      <c r="Y50" s="153">
        <f>IF(VLOOKUP($N50,'Resumen Items'!$E:$AP,30,0)="",VLOOKUP($N50,'Resumen Items'!$E:$AP,8,0),VLOOKUP($N50,'Resumen Items'!$E:$AP,30,0))</f>
        <v>3</v>
      </c>
      <c r="Z50" s="195">
        <f t="shared" si="13"/>
        <v>0</v>
      </c>
      <c r="AA50" s="195">
        <f t="shared" si="13"/>
        <v>0</v>
      </c>
      <c r="AB50" s="195">
        <f t="shared" si="13"/>
        <v>0</v>
      </c>
      <c r="AC50" s="195">
        <f t="shared" si="13"/>
        <v>0</v>
      </c>
      <c r="AD50" s="195">
        <f t="shared" si="9"/>
        <v>0</v>
      </c>
      <c r="AE50" s="219">
        <f>IF(VLOOKUP($N50,'Resumen Items'!$E:$AP,27,0)="",VLOOKUP($N50,'Resumen Items'!$E:$AP,4,0),VLOOKUP($N50,'Resumen Items'!$E:$AP,25,0))</f>
        <v>5.0000000000000001E-3</v>
      </c>
      <c r="AG50" s="220">
        <v>0</v>
      </c>
      <c r="AH50" s="220">
        <v>0</v>
      </c>
      <c r="AI50" s="220">
        <v>0</v>
      </c>
      <c r="AJ50" s="220">
        <v>0</v>
      </c>
      <c r="AK50" s="220">
        <v>0</v>
      </c>
      <c r="AL50" s="221">
        <v>5.0000000000000001E-3</v>
      </c>
      <c r="AM50" s="219"/>
      <c r="AN50" s="195">
        <f t="shared" si="10"/>
        <v>0</v>
      </c>
      <c r="AO50" s="195">
        <f t="shared" si="10"/>
        <v>0</v>
      </c>
      <c r="AP50" s="195">
        <f t="shared" si="10"/>
        <v>0</v>
      </c>
      <c r="AQ50" s="195">
        <f t="shared" si="10"/>
        <v>0</v>
      </c>
      <c r="AR50" s="195">
        <f t="shared" si="11"/>
        <v>0</v>
      </c>
      <c r="AT50" s="195" t="str">
        <f t="shared" si="12"/>
        <v>Amarelo</v>
      </c>
      <c r="AU50" s="195" t="str">
        <f t="shared" si="12"/>
        <v>Amarelo</v>
      </c>
      <c r="AV50" s="195" t="str">
        <f t="shared" si="12"/>
        <v>Amarelo</v>
      </c>
      <c r="AW50" s="195" t="str">
        <f t="shared" si="12"/>
        <v>Amarelo</v>
      </c>
    </row>
    <row r="51" spans="10:49" ht="64" x14ac:dyDescent="0.35">
      <c r="J51" s="216" t="s">
        <v>1159</v>
      </c>
      <c r="K51" s="217" t="s">
        <v>196</v>
      </c>
      <c r="L51" s="217" t="s">
        <v>132</v>
      </c>
      <c r="M51" s="217" t="s">
        <v>178</v>
      </c>
      <c r="N51" s="217" t="s">
        <v>197</v>
      </c>
      <c r="O51" s="217"/>
      <c r="P51" s="217"/>
      <c r="Q51" s="217"/>
      <c r="R51" s="217"/>
      <c r="S51" s="218">
        <v>0.02</v>
      </c>
      <c r="U51" s="195">
        <f t="shared" si="7"/>
        <v>0</v>
      </c>
      <c r="V51" s="153">
        <f>IF(VLOOKUP($N51,'Resumen Items'!$E:$AP,27,0)="",VLOOKUP($N51,'Resumen Items'!$E:$AP,5,0),VLOOKUP($N51,'Resumen Items'!$E:$AP,27,0))</f>
        <v>3</v>
      </c>
      <c r="W51" s="153">
        <f>IF(VLOOKUP($N51,'Resumen Items'!$E:$AP,28,0)="",VLOOKUP($N51,'Resumen Items'!$E:$AP,6,0),VLOOKUP($N51,'Resumen Items'!$E:$AP,28,0))</f>
        <v>3</v>
      </c>
      <c r="X51" s="153">
        <f>IF(VLOOKUP($N51,'Resumen Items'!$E:$AP,29,0)="",VLOOKUP($N51,'Resumen Items'!$E:$AP,7,0),VLOOKUP($N51,'Resumen Items'!$E:$AP,29,0))</f>
        <v>1</v>
      </c>
      <c r="Y51" s="153" t="str">
        <f>IF(VLOOKUP($N51,'Resumen Items'!$E:$AP,30,0)="",VLOOKUP($N51,'Resumen Items'!$E:$AP,8,0),VLOOKUP($N51,'Resumen Items'!$E:$AP,30,0))</f>
        <v/>
      </c>
      <c r="Z51" s="195">
        <f t="shared" si="13"/>
        <v>0</v>
      </c>
      <c r="AA51" s="195">
        <f t="shared" si="13"/>
        <v>0</v>
      </c>
      <c r="AB51" s="195">
        <f t="shared" si="13"/>
        <v>0</v>
      </c>
      <c r="AC51" s="195">
        <f t="shared" si="13"/>
        <v>0</v>
      </c>
      <c r="AD51" s="195">
        <f t="shared" si="9"/>
        <v>0</v>
      </c>
      <c r="AE51" s="219">
        <f>IF(VLOOKUP($N51,'Resumen Items'!$E:$AP,27,0)="",VLOOKUP($N51,'Resumen Items'!$E:$AP,4,0),VLOOKUP($N51,'Resumen Items'!$E:$AP,25,0))</f>
        <v>1.3999999999999999E-2</v>
      </c>
      <c r="AG51" s="220">
        <v>0</v>
      </c>
      <c r="AH51" s="220">
        <v>0</v>
      </c>
      <c r="AI51" s="220">
        <v>0</v>
      </c>
      <c r="AJ51" s="220">
        <v>0</v>
      </c>
      <c r="AK51" s="220">
        <v>0</v>
      </c>
      <c r="AL51" s="221">
        <v>1.7000000000000001E-2</v>
      </c>
      <c r="AM51" s="219"/>
      <c r="AN51" s="195">
        <f t="shared" si="10"/>
        <v>0</v>
      </c>
      <c r="AO51" s="195">
        <f t="shared" si="10"/>
        <v>0</v>
      </c>
      <c r="AP51" s="195">
        <f t="shared" si="10"/>
        <v>0</v>
      </c>
      <c r="AQ51" s="195">
        <f t="shared" si="10"/>
        <v>0</v>
      </c>
      <c r="AR51" s="195">
        <f t="shared" si="11"/>
        <v>0</v>
      </c>
      <c r="AT51" s="195" t="str">
        <f t="shared" si="12"/>
        <v>Amarelo</v>
      </c>
      <c r="AU51" s="195" t="str">
        <f t="shared" si="12"/>
        <v>Amarelo</v>
      </c>
      <c r="AV51" s="195" t="str">
        <f t="shared" si="12"/>
        <v/>
      </c>
      <c r="AW51" s="195" t="str">
        <f t="shared" si="12"/>
        <v/>
      </c>
    </row>
    <row r="52" spans="10:49" ht="48" x14ac:dyDescent="0.35">
      <c r="J52" s="224" t="s">
        <v>1159</v>
      </c>
      <c r="K52" s="225" t="s">
        <v>196</v>
      </c>
      <c r="L52" s="225" t="s">
        <v>134</v>
      </c>
      <c r="M52" s="225" t="s">
        <v>178</v>
      </c>
      <c r="N52" s="225" t="s">
        <v>198</v>
      </c>
      <c r="O52" s="226"/>
      <c r="P52" s="226"/>
      <c r="Q52" s="226"/>
      <c r="R52" s="226"/>
      <c r="S52" s="227">
        <v>1.4999999999999999E-2</v>
      </c>
      <c r="U52" s="195">
        <f t="shared" si="7"/>
        <v>0</v>
      </c>
      <c r="V52" s="153">
        <f>IF(VLOOKUP($N52,'Resumen Items'!$E:$AP,27,0)="",VLOOKUP($N52,'Resumen Items'!$E:$AP,5,0),VLOOKUP($N52,'Resumen Items'!$E:$AP,27,0))</f>
        <v>3</v>
      </c>
      <c r="W52" s="153">
        <f>IF(VLOOKUP($N52,'Resumen Items'!$E:$AP,28,0)="",VLOOKUP($N52,'Resumen Items'!$E:$AP,6,0),VLOOKUP($N52,'Resumen Items'!$E:$AP,28,0))</f>
        <v>3</v>
      </c>
      <c r="X52" s="153">
        <f>IF(VLOOKUP($N52,'Resumen Items'!$E:$AP,29,0)="",VLOOKUP($N52,'Resumen Items'!$E:$AP,7,0),VLOOKUP($N52,'Resumen Items'!$E:$AP,29,0))</f>
        <v>3</v>
      </c>
      <c r="Y52" s="153">
        <f>IF(VLOOKUP($N52,'Resumen Items'!$E:$AP,30,0)="",VLOOKUP($N52,'Resumen Items'!$E:$AP,8,0),VLOOKUP($N52,'Resumen Items'!$E:$AP,30,0))</f>
        <v>3</v>
      </c>
      <c r="Z52" s="195">
        <f t="shared" si="13"/>
        <v>0</v>
      </c>
      <c r="AA52" s="195">
        <f t="shared" si="13"/>
        <v>0</v>
      </c>
      <c r="AB52" s="195">
        <f t="shared" si="13"/>
        <v>0</v>
      </c>
      <c r="AC52" s="195">
        <f t="shared" si="13"/>
        <v>0</v>
      </c>
      <c r="AD52" s="195">
        <f t="shared" si="9"/>
        <v>0</v>
      </c>
      <c r="AE52" s="219">
        <f>IF(VLOOKUP($N52,'Resumen Items'!$E:$AP,27,0)="",VLOOKUP($N52,'Resumen Items'!$E:$AP,4,0),VLOOKUP($N52,'Resumen Items'!$E:$AP,25,0))</f>
        <v>1.4999999999999999E-2</v>
      </c>
      <c r="AG52" s="220">
        <v>0</v>
      </c>
      <c r="AH52" s="220">
        <v>0</v>
      </c>
      <c r="AI52" s="220">
        <v>0</v>
      </c>
      <c r="AJ52" s="220">
        <v>0</v>
      </c>
      <c r="AK52" s="220">
        <v>0</v>
      </c>
      <c r="AL52" s="221">
        <v>1.4999999999999999E-2</v>
      </c>
      <c r="AM52" s="219"/>
      <c r="AN52" s="195">
        <f t="shared" si="10"/>
        <v>0</v>
      </c>
      <c r="AO52" s="195">
        <f t="shared" si="10"/>
        <v>0</v>
      </c>
      <c r="AP52" s="195">
        <f t="shared" si="10"/>
        <v>0</v>
      </c>
      <c r="AQ52" s="195">
        <f t="shared" si="10"/>
        <v>0</v>
      </c>
      <c r="AR52" s="195">
        <f t="shared" si="11"/>
        <v>0</v>
      </c>
      <c r="AT52" s="195" t="str">
        <f t="shared" si="12"/>
        <v>Amarelo</v>
      </c>
      <c r="AU52" s="195" t="str">
        <f t="shared" si="12"/>
        <v>Amarelo</v>
      </c>
      <c r="AV52" s="195" t="str">
        <f t="shared" si="12"/>
        <v>Amarelo</v>
      </c>
      <c r="AW52" s="195" t="str">
        <f t="shared" si="12"/>
        <v>Amarelo</v>
      </c>
    </row>
    <row r="53" spans="10:49" ht="32" x14ac:dyDescent="0.35">
      <c r="J53" s="216" t="s">
        <v>1159</v>
      </c>
      <c r="K53" s="217" t="s">
        <v>196</v>
      </c>
      <c r="L53" s="217" t="s">
        <v>136</v>
      </c>
      <c r="M53" s="217" t="s">
        <v>178</v>
      </c>
      <c r="N53" s="217" t="s">
        <v>199</v>
      </c>
      <c r="O53" s="217" t="s">
        <v>306</v>
      </c>
      <c r="P53" s="217" t="s">
        <v>306</v>
      </c>
      <c r="Q53" s="217" t="s">
        <v>306</v>
      </c>
      <c r="R53" s="217" t="s">
        <v>306</v>
      </c>
      <c r="S53" s="218">
        <v>1.4999999999999999E-2</v>
      </c>
      <c r="U53" s="195">
        <f t="shared" si="7"/>
        <v>4</v>
      </c>
      <c r="V53" s="153">
        <f>IF(VLOOKUP($N53,'Resumen Items'!$E:$AP,27,0)="",VLOOKUP($N53,'Resumen Items'!$E:$AP,5,0),VLOOKUP($N53,'Resumen Items'!$E:$AP,27,0))</f>
        <v>3</v>
      </c>
      <c r="W53" s="153">
        <f>IF(VLOOKUP($N53,'Resumen Items'!$E:$AP,28,0)="",VLOOKUP($N53,'Resumen Items'!$E:$AP,6,0),VLOOKUP($N53,'Resumen Items'!$E:$AP,28,0))</f>
        <v>3</v>
      </c>
      <c r="X53" s="153">
        <f>IF(VLOOKUP($N53,'Resumen Items'!$E:$AP,29,0)="",VLOOKUP($N53,'Resumen Items'!$E:$AP,7,0),VLOOKUP($N53,'Resumen Items'!$E:$AP,29,0))</f>
        <v>3</v>
      </c>
      <c r="Y53" s="153">
        <f>IF(VLOOKUP($N53,'Resumen Items'!$E:$AP,30,0)="",VLOOKUP($N53,'Resumen Items'!$E:$AP,8,0),VLOOKUP($N53,'Resumen Items'!$E:$AP,30,0))</f>
        <v>2</v>
      </c>
      <c r="Z53" s="195">
        <f t="shared" si="13"/>
        <v>1</v>
      </c>
      <c r="AA53" s="195">
        <f t="shared" si="13"/>
        <v>1</v>
      </c>
      <c r="AB53" s="195">
        <f t="shared" si="13"/>
        <v>1</v>
      </c>
      <c r="AC53" s="195">
        <f t="shared" si="13"/>
        <v>0</v>
      </c>
      <c r="AD53" s="195">
        <f t="shared" si="9"/>
        <v>3</v>
      </c>
      <c r="AE53" s="219">
        <f>IF(VLOOKUP($N53,'Resumen Items'!$E:$AP,27,0)="",VLOOKUP($N53,'Resumen Items'!$E:$AP,4,0),VLOOKUP($N53,'Resumen Items'!$E:$AP,25,0))</f>
        <v>1.2749999999999999E-2</v>
      </c>
      <c r="AG53" s="220">
        <v>1</v>
      </c>
      <c r="AH53" s="220">
        <v>1</v>
      </c>
      <c r="AI53" s="220">
        <v>1</v>
      </c>
      <c r="AJ53" s="220">
        <v>0</v>
      </c>
      <c r="AK53" s="220">
        <v>3</v>
      </c>
      <c r="AL53" s="221">
        <v>6.0000000000000001E-3</v>
      </c>
      <c r="AM53" s="219"/>
      <c r="AN53" s="195">
        <f t="shared" si="10"/>
        <v>0</v>
      </c>
      <c r="AO53" s="195">
        <f t="shared" si="10"/>
        <v>0</v>
      </c>
      <c r="AP53" s="195">
        <f t="shared" si="10"/>
        <v>0</v>
      </c>
      <c r="AQ53" s="195">
        <f t="shared" si="10"/>
        <v>0</v>
      </c>
      <c r="AR53" s="195">
        <f t="shared" si="11"/>
        <v>0</v>
      </c>
      <c r="AT53" s="195" t="str">
        <f t="shared" si="12"/>
        <v>Verde</v>
      </c>
      <c r="AU53" s="195" t="str">
        <f t="shared" si="12"/>
        <v>Verde</v>
      </c>
      <c r="AV53" s="195" t="str">
        <f t="shared" si="12"/>
        <v>Verde</v>
      </c>
      <c r="AW53" s="195" t="str">
        <f t="shared" si="12"/>
        <v/>
      </c>
    </row>
    <row r="54" spans="10:49" ht="32" x14ac:dyDescent="0.35">
      <c r="J54" s="224" t="s">
        <v>1159</v>
      </c>
      <c r="K54" s="225" t="s">
        <v>196</v>
      </c>
      <c r="L54" s="225" t="s">
        <v>138</v>
      </c>
      <c r="M54" s="225" t="s">
        <v>200</v>
      </c>
      <c r="N54" s="225" t="s">
        <v>201</v>
      </c>
      <c r="O54" s="226"/>
      <c r="P54" s="226" t="s">
        <v>306</v>
      </c>
      <c r="Q54" s="226" t="s">
        <v>306</v>
      </c>
      <c r="R54" s="226"/>
      <c r="S54" s="227">
        <v>0.02</v>
      </c>
      <c r="U54" s="195">
        <f t="shared" si="7"/>
        <v>2</v>
      </c>
      <c r="V54" s="153">
        <f>IF(VLOOKUP($N54,'Resumen Items'!$E:$AP,27,0)="",VLOOKUP($N54,'Resumen Items'!$E:$AP,5,0),VLOOKUP($N54,'Resumen Items'!$E:$AP,27,0))</f>
        <v>3</v>
      </c>
      <c r="W54" s="153">
        <f>IF(VLOOKUP($N54,'Resumen Items'!$E:$AP,28,0)="",VLOOKUP($N54,'Resumen Items'!$E:$AP,6,0),VLOOKUP($N54,'Resumen Items'!$E:$AP,28,0))</f>
        <v>3</v>
      </c>
      <c r="X54" s="153">
        <f>IF(VLOOKUP($N54,'Resumen Items'!$E:$AP,29,0)="",VLOOKUP($N54,'Resumen Items'!$E:$AP,7,0),VLOOKUP($N54,'Resumen Items'!$E:$AP,29,0))</f>
        <v>3</v>
      </c>
      <c r="Y54" s="153" t="str">
        <f>IF(VLOOKUP($N54,'Resumen Items'!$E:$AP,30,0)="",VLOOKUP($N54,'Resumen Items'!$E:$AP,8,0),VLOOKUP($N54,'Resumen Items'!$E:$AP,30,0))</f>
        <v/>
      </c>
      <c r="Z54" s="195">
        <f t="shared" si="13"/>
        <v>0</v>
      </c>
      <c r="AA54" s="195">
        <f t="shared" si="13"/>
        <v>1</v>
      </c>
      <c r="AB54" s="195">
        <f t="shared" si="13"/>
        <v>1</v>
      </c>
      <c r="AC54" s="195">
        <f t="shared" si="13"/>
        <v>0</v>
      </c>
      <c r="AD54" s="195">
        <f t="shared" si="9"/>
        <v>2</v>
      </c>
      <c r="AE54" s="219">
        <f>IF(VLOOKUP($N54,'Resumen Items'!$E:$AP,27,0)="",VLOOKUP($N54,'Resumen Items'!$E:$AP,4,0),VLOOKUP($N54,'Resumen Items'!$E:$AP,25,0))</f>
        <v>1.7000000000000001E-2</v>
      </c>
      <c r="AG54" s="220">
        <v>0</v>
      </c>
      <c r="AH54" s="220">
        <v>1</v>
      </c>
      <c r="AI54" s="220">
        <v>1</v>
      </c>
      <c r="AJ54" s="220">
        <v>0</v>
      </c>
      <c r="AK54" s="220">
        <v>2</v>
      </c>
      <c r="AL54" s="221">
        <v>0.02</v>
      </c>
      <c r="AM54" s="219"/>
      <c r="AN54" s="195">
        <f t="shared" si="10"/>
        <v>0</v>
      </c>
      <c r="AO54" s="195">
        <f t="shared" si="10"/>
        <v>0</v>
      </c>
      <c r="AP54" s="195">
        <f t="shared" si="10"/>
        <v>0</v>
      </c>
      <c r="AQ54" s="195">
        <f t="shared" si="10"/>
        <v>0</v>
      </c>
      <c r="AR54" s="195">
        <f t="shared" si="11"/>
        <v>0</v>
      </c>
      <c r="AT54" s="195" t="str">
        <f t="shared" si="12"/>
        <v>Amarelo</v>
      </c>
      <c r="AU54" s="195" t="str">
        <f t="shared" si="12"/>
        <v>Verde</v>
      </c>
      <c r="AV54" s="195" t="str">
        <f t="shared" si="12"/>
        <v>Verde</v>
      </c>
      <c r="AW54" s="195" t="str">
        <f t="shared" si="12"/>
        <v/>
      </c>
    </row>
    <row r="55" spans="10:49" ht="32" x14ac:dyDescent="0.35">
      <c r="J55" s="216" t="s">
        <v>1159</v>
      </c>
      <c r="K55" s="217" t="s">
        <v>196</v>
      </c>
      <c r="L55" s="217" t="s">
        <v>141</v>
      </c>
      <c r="M55" s="217" t="s">
        <v>200</v>
      </c>
      <c r="N55" s="217" t="s">
        <v>202</v>
      </c>
      <c r="O55" s="217"/>
      <c r="P55" s="217" t="s">
        <v>306</v>
      </c>
      <c r="Q55" s="217" t="s">
        <v>306</v>
      </c>
      <c r="R55" s="217"/>
      <c r="S55" s="218">
        <v>1.4999999999999999E-2</v>
      </c>
      <c r="U55" s="195">
        <f t="shared" si="7"/>
        <v>2</v>
      </c>
      <c r="V55" s="153">
        <f>IF(VLOOKUP($N55,'Resumen Items'!$E:$AP,27,0)="",VLOOKUP($N55,'Resumen Items'!$E:$AP,5,0),VLOOKUP($N55,'Resumen Items'!$E:$AP,27,0))</f>
        <v>3</v>
      </c>
      <c r="W55" s="153">
        <f>IF(VLOOKUP($N55,'Resumen Items'!$E:$AP,28,0)="",VLOOKUP($N55,'Resumen Items'!$E:$AP,6,0),VLOOKUP($N55,'Resumen Items'!$E:$AP,28,0))</f>
        <v>3</v>
      </c>
      <c r="X55" s="153">
        <f>IF(VLOOKUP($N55,'Resumen Items'!$E:$AP,29,0)="",VLOOKUP($N55,'Resumen Items'!$E:$AP,7,0),VLOOKUP($N55,'Resumen Items'!$E:$AP,29,0))</f>
        <v>3</v>
      </c>
      <c r="Y55" s="153" t="str">
        <f>IF(VLOOKUP($N55,'Resumen Items'!$E:$AP,30,0)="",VLOOKUP($N55,'Resumen Items'!$E:$AP,8,0),VLOOKUP($N55,'Resumen Items'!$E:$AP,30,0))</f>
        <v/>
      </c>
      <c r="Z55" s="195">
        <f t="shared" si="13"/>
        <v>0</v>
      </c>
      <c r="AA55" s="195">
        <f t="shared" si="13"/>
        <v>1</v>
      </c>
      <c r="AB55" s="195">
        <f t="shared" si="13"/>
        <v>1</v>
      </c>
      <c r="AC55" s="195">
        <f t="shared" si="13"/>
        <v>0</v>
      </c>
      <c r="AD55" s="195">
        <f t="shared" si="9"/>
        <v>2</v>
      </c>
      <c r="AE55" s="219">
        <f>IF(VLOOKUP($N55,'Resumen Items'!$E:$AP,27,0)="",VLOOKUP($N55,'Resumen Items'!$E:$AP,4,0),VLOOKUP($N55,'Resumen Items'!$E:$AP,25,0))</f>
        <v>1.2749999999999999E-2</v>
      </c>
      <c r="AG55" s="220">
        <v>0</v>
      </c>
      <c r="AH55" s="220">
        <v>1</v>
      </c>
      <c r="AI55" s="220">
        <v>1</v>
      </c>
      <c r="AJ55" s="220">
        <v>0</v>
      </c>
      <c r="AK55" s="220">
        <v>2</v>
      </c>
      <c r="AL55" s="221">
        <v>1.4999999999999999E-2</v>
      </c>
      <c r="AM55" s="219"/>
      <c r="AN55" s="195">
        <f t="shared" si="10"/>
        <v>0</v>
      </c>
      <c r="AO55" s="195">
        <f t="shared" si="10"/>
        <v>0</v>
      </c>
      <c r="AP55" s="195">
        <f t="shared" si="10"/>
        <v>0</v>
      </c>
      <c r="AQ55" s="195">
        <f t="shared" si="10"/>
        <v>0</v>
      </c>
      <c r="AR55" s="195">
        <f t="shared" si="11"/>
        <v>0</v>
      </c>
      <c r="AT55" s="195" t="str">
        <f t="shared" si="12"/>
        <v>Amarelo</v>
      </c>
      <c r="AU55" s="195" t="str">
        <f t="shared" si="12"/>
        <v>Verde</v>
      </c>
      <c r="AV55" s="195" t="str">
        <f t="shared" si="12"/>
        <v>Verde</v>
      </c>
      <c r="AW55" s="195" t="str">
        <f t="shared" si="12"/>
        <v/>
      </c>
    </row>
    <row r="56" spans="10:49" ht="32" x14ac:dyDescent="0.35">
      <c r="J56" s="224" t="s">
        <v>1159</v>
      </c>
      <c r="K56" s="225" t="s">
        <v>196</v>
      </c>
      <c r="L56" s="225" t="s">
        <v>143</v>
      </c>
      <c r="M56" s="225" t="s">
        <v>200</v>
      </c>
      <c r="N56" s="225" t="s">
        <v>203</v>
      </c>
      <c r="O56" s="226"/>
      <c r="P56" s="226" t="s">
        <v>306</v>
      </c>
      <c r="Q56" s="226" t="s">
        <v>306</v>
      </c>
      <c r="R56" s="226"/>
      <c r="S56" s="227">
        <v>0.02</v>
      </c>
      <c r="U56" s="195">
        <f t="shared" si="7"/>
        <v>2</v>
      </c>
      <c r="V56" s="153">
        <f>IF(VLOOKUP($N56,'Resumen Items'!$E:$AP,27,0)="",VLOOKUP($N56,'Resumen Items'!$E:$AP,5,0),VLOOKUP($N56,'Resumen Items'!$E:$AP,27,0))</f>
        <v>3</v>
      </c>
      <c r="W56" s="153">
        <f>IF(VLOOKUP($N56,'Resumen Items'!$E:$AP,28,0)="",VLOOKUP($N56,'Resumen Items'!$E:$AP,6,0),VLOOKUP($N56,'Resumen Items'!$E:$AP,28,0))</f>
        <v>3</v>
      </c>
      <c r="X56" s="153">
        <f>IF(VLOOKUP($N56,'Resumen Items'!$E:$AP,29,0)="",VLOOKUP($N56,'Resumen Items'!$E:$AP,7,0),VLOOKUP($N56,'Resumen Items'!$E:$AP,29,0))</f>
        <v>3</v>
      </c>
      <c r="Y56" s="153" t="str">
        <f>IF(VLOOKUP($N56,'Resumen Items'!$E:$AP,30,0)="",VLOOKUP($N56,'Resumen Items'!$E:$AP,8,0),VLOOKUP($N56,'Resumen Items'!$E:$AP,30,0))</f>
        <v/>
      </c>
      <c r="Z56" s="195">
        <f t="shared" si="13"/>
        <v>0</v>
      </c>
      <c r="AA56" s="195">
        <f t="shared" si="13"/>
        <v>1</v>
      </c>
      <c r="AB56" s="195">
        <f t="shared" si="13"/>
        <v>1</v>
      </c>
      <c r="AC56" s="195">
        <f t="shared" si="13"/>
        <v>0</v>
      </c>
      <c r="AD56" s="195">
        <f t="shared" si="9"/>
        <v>2</v>
      </c>
      <c r="AE56" s="219">
        <f>IF(VLOOKUP($N56,'Resumen Items'!$E:$AP,27,0)="",VLOOKUP($N56,'Resumen Items'!$E:$AP,4,0),VLOOKUP($N56,'Resumen Items'!$E:$AP,25,0))</f>
        <v>1.7000000000000001E-2</v>
      </c>
      <c r="AG56" s="220">
        <v>0</v>
      </c>
      <c r="AH56" s="220">
        <v>1</v>
      </c>
      <c r="AI56" s="220">
        <v>1</v>
      </c>
      <c r="AJ56" s="220">
        <v>0</v>
      </c>
      <c r="AK56" s="220">
        <v>2</v>
      </c>
      <c r="AL56" s="221">
        <v>1.3999999999999999E-2</v>
      </c>
      <c r="AM56" s="219"/>
      <c r="AN56" s="195">
        <f t="shared" si="10"/>
        <v>0</v>
      </c>
      <c r="AO56" s="195">
        <f t="shared" si="10"/>
        <v>0</v>
      </c>
      <c r="AP56" s="195">
        <f t="shared" si="10"/>
        <v>0</v>
      </c>
      <c r="AQ56" s="195">
        <f t="shared" si="10"/>
        <v>0</v>
      </c>
      <c r="AR56" s="195">
        <f t="shared" si="11"/>
        <v>0</v>
      </c>
      <c r="AT56" s="195" t="str">
        <f t="shared" si="12"/>
        <v>Amarelo</v>
      </c>
      <c r="AU56" s="195" t="str">
        <f t="shared" si="12"/>
        <v>Verde</v>
      </c>
      <c r="AV56" s="195" t="str">
        <f t="shared" si="12"/>
        <v>Verde</v>
      </c>
      <c r="AW56" s="195" t="str">
        <f t="shared" si="12"/>
        <v/>
      </c>
    </row>
    <row r="57" spans="10:49" ht="32" x14ac:dyDescent="0.35">
      <c r="J57" s="216" t="s">
        <v>1159</v>
      </c>
      <c r="K57" s="217" t="s">
        <v>196</v>
      </c>
      <c r="L57" s="217" t="s">
        <v>146</v>
      </c>
      <c r="M57" s="217" t="s">
        <v>204</v>
      </c>
      <c r="N57" s="217" t="s">
        <v>205</v>
      </c>
      <c r="O57" s="217" t="s">
        <v>306</v>
      </c>
      <c r="P57" s="217" t="s">
        <v>306</v>
      </c>
      <c r="Q57" s="217" t="s">
        <v>306</v>
      </c>
      <c r="R57" s="217"/>
      <c r="S57" s="218">
        <v>0.02</v>
      </c>
      <c r="U57" s="195">
        <f t="shared" si="7"/>
        <v>3</v>
      </c>
      <c r="V57" s="153">
        <f>IF(VLOOKUP($N57,'Resumen Items'!$E:$AP,27,0)="",VLOOKUP($N57,'Resumen Items'!$E:$AP,5,0),VLOOKUP($N57,'Resumen Items'!$E:$AP,27,0))</f>
        <v>3</v>
      </c>
      <c r="W57" s="153">
        <f>IF(VLOOKUP($N57,'Resumen Items'!$E:$AP,28,0)="",VLOOKUP($N57,'Resumen Items'!$E:$AP,6,0),VLOOKUP($N57,'Resumen Items'!$E:$AP,28,0))</f>
        <v>3</v>
      </c>
      <c r="X57" s="153">
        <f>IF(VLOOKUP($N57,'Resumen Items'!$E:$AP,29,0)="",VLOOKUP($N57,'Resumen Items'!$E:$AP,7,0),VLOOKUP($N57,'Resumen Items'!$E:$AP,29,0))</f>
        <v>3</v>
      </c>
      <c r="Y57" s="153">
        <f>IF(VLOOKUP($N57,'Resumen Items'!$E:$AP,30,0)="",VLOOKUP($N57,'Resumen Items'!$E:$AP,8,0),VLOOKUP($N57,'Resumen Items'!$E:$AP,30,0))</f>
        <v>3</v>
      </c>
      <c r="Z57" s="195">
        <f t="shared" si="13"/>
        <v>1</v>
      </c>
      <c r="AA57" s="195">
        <f t="shared" si="13"/>
        <v>1</v>
      </c>
      <c r="AB57" s="195">
        <f t="shared" si="13"/>
        <v>1</v>
      </c>
      <c r="AC57" s="195">
        <f t="shared" si="13"/>
        <v>0</v>
      </c>
      <c r="AD57" s="195">
        <f t="shared" si="9"/>
        <v>3</v>
      </c>
      <c r="AE57" s="219">
        <f>IF(VLOOKUP($N57,'Resumen Items'!$E:$AP,27,0)="",VLOOKUP($N57,'Resumen Items'!$E:$AP,4,0),VLOOKUP($N57,'Resumen Items'!$E:$AP,25,0))</f>
        <v>0.02</v>
      </c>
      <c r="AG57" s="220">
        <v>1</v>
      </c>
      <c r="AH57" s="220">
        <v>1</v>
      </c>
      <c r="AI57" s="220">
        <v>1</v>
      </c>
      <c r="AJ57" s="220">
        <v>0</v>
      </c>
      <c r="AK57" s="220">
        <v>3</v>
      </c>
      <c r="AL57" s="221">
        <v>8.0000000000000002E-3</v>
      </c>
      <c r="AM57" s="219"/>
      <c r="AN57" s="195">
        <f t="shared" si="10"/>
        <v>0</v>
      </c>
      <c r="AO57" s="195">
        <f t="shared" si="10"/>
        <v>0</v>
      </c>
      <c r="AP57" s="195">
        <f t="shared" si="10"/>
        <v>0</v>
      </c>
      <c r="AQ57" s="195">
        <f t="shared" si="10"/>
        <v>0</v>
      </c>
      <c r="AR57" s="195">
        <f t="shared" si="11"/>
        <v>0</v>
      </c>
      <c r="AT57" s="195" t="str">
        <f t="shared" si="12"/>
        <v>Verde</v>
      </c>
      <c r="AU57" s="195" t="str">
        <f t="shared" si="12"/>
        <v>Verde</v>
      </c>
      <c r="AV57" s="195" t="str">
        <f t="shared" si="12"/>
        <v>Verde</v>
      </c>
      <c r="AW57" s="195" t="str">
        <f t="shared" si="12"/>
        <v>Amarelo</v>
      </c>
    </row>
    <row r="58" spans="10:49" ht="32" x14ac:dyDescent="0.35">
      <c r="J58" s="224" t="s">
        <v>1159</v>
      </c>
      <c r="K58" s="225" t="s">
        <v>196</v>
      </c>
      <c r="L58" s="225" t="s">
        <v>148</v>
      </c>
      <c r="M58" s="225" t="s">
        <v>204</v>
      </c>
      <c r="N58" s="225" t="s">
        <v>206</v>
      </c>
      <c r="O58" s="226" t="s">
        <v>306</v>
      </c>
      <c r="P58" s="226" t="s">
        <v>306</v>
      </c>
      <c r="Q58" s="226" t="s">
        <v>306</v>
      </c>
      <c r="R58" s="226" t="s">
        <v>306</v>
      </c>
      <c r="S58" s="227">
        <v>2.5000000000000001E-2</v>
      </c>
      <c r="U58" s="195">
        <f t="shared" si="7"/>
        <v>4</v>
      </c>
      <c r="V58" s="153">
        <f>IF(VLOOKUP($N58,'Resumen Items'!$E:$AP,27,0)="",VLOOKUP($N58,'Resumen Items'!$E:$AP,5,0),VLOOKUP($N58,'Resumen Items'!$E:$AP,27,0))</f>
        <v>3</v>
      </c>
      <c r="W58" s="153">
        <f>IF(VLOOKUP($N58,'Resumen Items'!$E:$AP,28,0)="",VLOOKUP($N58,'Resumen Items'!$E:$AP,6,0),VLOOKUP($N58,'Resumen Items'!$E:$AP,28,0))</f>
        <v>3</v>
      </c>
      <c r="X58" s="153">
        <f>IF(VLOOKUP($N58,'Resumen Items'!$E:$AP,29,0)="",VLOOKUP($N58,'Resumen Items'!$E:$AP,7,0),VLOOKUP($N58,'Resumen Items'!$E:$AP,29,0))</f>
        <v>3</v>
      </c>
      <c r="Y58" s="153">
        <f>IF(VLOOKUP($N58,'Resumen Items'!$E:$AP,30,0)="",VLOOKUP($N58,'Resumen Items'!$E:$AP,8,0),VLOOKUP($N58,'Resumen Items'!$E:$AP,30,0))</f>
        <v>3</v>
      </c>
      <c r="Z58" s="195">
        <f t="shared" si="13"/>
        <v>1</v>
      </c>
      <c r="AA58" s="195">
        <f t="shared" si="13"/>
        <v>1</v>
      </c>
      <c r="AB58" s="195">
        <f t="shared" si="13"/>
        <v>1</v>
      </c>
      <c r="AC58" s="195">
        <f t="shared" si="13"/>
        <v>1</v>
      </c>
      <c r="AD58" s="195">
        <f t="shared" si="9"/>
        <v>4</v>
      </c>
      <c r="AE58" s="219">
        <f>IF(VLOOKUP($N58,'Resumen Items'!$E:$AP,27,0)="",VLOOKUP($N58,'Resumen Items'!$E:$AP,4,0),VLOOKUP($N58,'Resumen Items'!$E:$AP,25,0))</f>
        <v>2.5000000000000001E-2</v>
      </c>
      <c r="AG58" s="220">
        <v>1</v>
      </c>
      <c r="AH58" s="220">
        <v>1</v>
      </c>
      <c r="AI58" s="220">
        <v>1</v>
      </c>
      <c r="AJ58" s="220">
        <v>1</v>
      </c>
      <c r="AK58" s="220">
        <v>4</v>
      </c>
      <c r="AL58" s="221">
        <v>1.0000000000000002E-2</v>
      </c>
      <c r="AM58" s="219"/>
      <c r="AN58" s="195">
        <f t="shared" si="10"/>
        <v>0</v>
      </c>
      <c r="AO58" s="195">
        <f t="shared" si="10"/>
        <v>0</v>
      </c>
      <c r="AP58" s="195">
        <f t="shared" si="10"/>
        <v>0</v>
      </c>
      <c r="AQ58" s="195">
        <f t="shared" si="10"/>
        <v>0</v>
      </c>
      <c r="AR58" s="195">
        <f t="shared" si="11"/>
        <v>0</v>
      </c>
      <c r="AT58" s="195" t="str">
        <f t="shared" si="12"/>
        <v>Verde</v>
      </c>
      <c r="AU58" s="195" t="str">
        <f t="shared" si="12"/>
        <v>Verde</v>
      </c>
      <c r="AV58" s="195" t="str">
        <f t="shared" si="12"/>
        <v>Verde</v>
      </c>
      <c r="AW58" s="195" t="str">
        <f t="shared" si="12"/>
        <v>Verde</v>
      </c>
    </row>
    <row r="59" spans="10:49" ht="32" x14ac:dyDescent="0.35">
      <c r="J59" s="216" t="s">
        <v>1159</v>
      </c>
      <c r="K59" s="217" t="s">
        <v>196</v>
      </c>
      <c r="L59" s="217" t="s">
        <v>150</v>
      </c>
      <c r="M59" s="217" t="s">
        <v>204</v>
      </c>
      <c r="N59" s="217" t="s">
        <v>207</v>
      </c>
      <c r="O59" s="217"/>
      <c r="P59" s="217" t="s">
        <v>306</v>
      </c>
      <c r="Q59" s="217" t="s">
        <v>306</v>
      </c>
      <c r="R59" s="217"/>
      <c r="S59" s="218">
        <v>0.02</v>
      </c>
      <c r="U59" s="195">
        <f t="shared" si="7"/>
        <v>2</v>
      </c>
      <c r="V59" s="153">
        <f>IF(VLOOKUP($N59,'Resumen Items'!$E:$AP,27,0)="",VLOOKUP($N59,'Resumen Items'!$E:$AP,5,0),VLOOKUP($N59,'Resumen Items'!$E:$AP,27,0))</f>
        <v>3</v>
      </c>
      <c r="W59" s="153">
        <f>IF(VLOOKUP($N59,'Resumen Items'!$E:$AP,28,0)="",VLOOKUP($N59,'Resumen Items'!$E:$AP,6,0),VLOOKUP($N59,'Resumen Items'!$E:$AP,28,0))</f>
        <v>3</v>
      </c>
      <c r="X59" s="153">
        <f>IF(VLOOKUP($N59,'Resumen Items'!$E:$AP,29,0)="",VLOOKUP($N59,'Resumen Items'!$E:$AP,7,0),VLOOKUP($N59,'Resumen Items'!$E:$AP,29,0))</f>
        <v>3</v>
      </c>
      <c r="Y59" s="153">
        <f>IF(VLOOKUP($N59,'Resumen Items'!$E:$AP,30,0)="",VLOOKUP($N59,'Resumen Items'!$E:$AP,8,0),VLOOKUP($N59,'Resumen Items'!$E:$AP,30,0))</f>
        <v>3</v>
      </c>
      <c r="Z59" s="195">
        <f t="shared" si="13"/>
        <v>0</v>
      </c>
      <c r="AA59" s="195">
        <f t="shared" si="13"/>
        <v>1</v>
      </c>
      <c r="AB59" s="195">
        <f t="shared" si="13"/>
        <v>1</v>
      </c>
      <c r="AC59" s="195">
        <f t="shared" si="13"/>
        <v>0</v>
      </c>
      <c r="AD59" s="195">
        <f t="shared" si="9"/>
        <v>2</v>
      </c>
      <c r="AE59" s="219">
        <f>IF(VLOOKUP($N59,'Resumen Items'!$E:$AP,27,0)="",VLOOKUP($N59,'Resumen Items'!$E:$AP,4,0),VLOOKUP($N59,'Resumen Items'!$E:$AP,25,0))</f>
        <v>0.02</v>
      </c>
      <c r="AG59" s="220">
        <v>0</v>
      </c>
      <c r="AH59" s="220">
        <v>1</v>
      </c>
      <c r="AI59" s="220">
        <v>0</v>
      </c>
      <c r="AJ59" s="220">
        <v>0</v>
      </c>
      <c r="AK59" s="220">
        <v>1</v>
      </c>
      <c r="AL59" s="221">
        <v>0.02</v>
      </c>
      <c r="AM59" s="219"/>
      <c r="AN59" s="195">
        <f t="shared" si="10"/>
        <v>0</v>
      </c>
      <c r="AO59" s="195">
        <f t="shared" si="10"/>
        <v>0</v>
      </c>
      <c r="AP59" s="195">
        <f t="shared" si="10"/>
        <v>0</v>
      </c>
      <c r="AQ59" s="195">
        <f t="shared" si="10"/>
        <v>0</v>
      </c>
      <c r="AR59" s="195">
        <f t="shared" si="11"/>
        <v>0</v>
      </c>
      <c r="AT59" s="195" t="str">
        <f t="shared" si="12"/>
        <v>Amarelo</v>
      </c>
      <c r="AU59" s="195" t="str">
        <f t="shared" si="12"/>
        <v>Verde</v>
      </c>
      <c r="AV59" s="195" t="str">
        <f t="shared" si="12"/>
        <v>Verde</v>
      </c>
      <c r="AW59" s="195" t="str">
        <f t="shared" si="12"/>
        <v>Amarelo</v>
      </c>
    </row>
    <row r="60" spans="10:49" ht="32" x14ac:dyDescent="0.35">
      <c r="J60" s="224" t="s">
        <v>1159</v>
      </c>
      <c r="K60" s="225" t="s">
        <v>196</v>
      </c>
      <c r="L60" s="225" t="s">
        <v>153</v>
      </c>
      <c r="M60" s="225" t="s">
        <v>208</v>
      </c>
      <c r="N60" s="225" t="s">
        <v>209</v>
      </c>
      <c r="O60" s="226"/>
      <c r="P60" s="226" t="s">
        <v>306</v>
      </c>
      <c r="Q60" s="226"/>
      <c r="R60" s="226" t="s">
        <v>306</v>
      </c>
      <c r="S60" s="227">
        <v>0.02</v>
      </c>
      <c r="U60" s="195">
        <f t="shared" si="7"/>
        <v>2</v>
      </c>
      <c r="V60" s="153">
        <f>IF(VLOOKUP($N60,'Resumen Items'!$E:$AP,27,0)="",VLOOKUP($N60,'Resumen Items'!$E:$AP,5,0),VLOOKUP($N60,'Resumen Items'!$E:$AP,27,0))</f>
        <v>3</v>
      </c>
      <c r="W60" s="153">
        <f>IF(VLOOKUP($N60,'Resumen Items'!$E:$AP,28,0)="",VLOOKUP($N60,'Resumen Items'!$E:$AP,6,0),VLOOKUP($N60,'Resumen Items'!$E:$AP,28,0))</f>
        <v>3</v>
      </c>
      <c r="X60" s="153">
        <f>IF(VLOOKUP($N60,'Resumen Items'!$E:$AP,29,0)="",VLOOKUP($N60,'Resumen Items'!$E:$AP,7,0),VLOOKUP($N60,'Resumen Items'!$E:$AP,29,0))</f>
        <v>3</v>
      </c>
      <c r="Y60" s="153">
        <f>IF(VLOOKUP($N60,'Resumen Items'!$E:$AP,30,0)="",VLOOKUP($N60,'Resumen Items'!$E:$AP,8,0),VLOOKUP($N60,'Resumen Items'!$E:$AP,30,0))</f>
        <v>1</v>
      </c>
      <c r="Z60" s="195">
        <f t="shared" si="13"/>
        <v>0</v>
      </c>
      <c r="AA60" s="195">
        <f t="shared" si="13"/>
        <v>1</v>
      </c>
      <c r="AB60" s="195">
        <f t="shared" si="13"/>
        <v>0</v>
      </c>
      <c r="AC60" s="195">
        <f t="shared" si="13"/>
        <v>0</v>
      </c>
      <c r="AD60" s="195">
        <f t="shared" si="9"/>
        <v>1</v>
      </c>
      <c r="AE60" s="219">
        <f>IF(VLOOKUP($N60,'Resumen Items'!$E:$AP,27,0)="",VLOOKUP($N60,'Resumen Items'!$E:$AP,4,0),VLOOKUP($N60,'Resumen Items'!$E:$AP,25,0))</f>
        <v>1.7000000000000001E-2</v>
      </c>
      <c r="AG60" s="220">
        <v>0</v>
      </c>
      <c r="AH60" s="220">
        <v>1</v>
      </c>
      <c r="AI60" s="220">
        <v>0</v>
      </c>
      <c r="AJ60" s="220">
        <v>0</v>
      </c>
      <c r="AK60" s="220">
        <v>1</v>
      </c>
      <c r="AL60" s="221">
        <v>0.02</v>
      </c>
      <c r="AM60" s="219"/>
      <c r="AN60" s="195">
        <f t="shared" si="10"/>
        <v>0</v>
      </c>
      <c r="AO60" s="195">
        <f t="shared" si="10"/>
        <v>0</v>
      </c>
      <c r="AP60" s="195">
        <f t="shared" si="10"/>
        <v>0</v>
      </c>
      <c r="AQ60" s="195">
        <f t="shared" si="10"/>
        <v>0</v>
      </c>
      <c r="AR60" s="195">
        <f t="shared" si="11"/>
        <v>0</v>
      </c>
      <c r="AT60" s="195" t="str">
        <f t="shared" si="12"/>
        <v>Amarelo</v>
      </c>
      <c r="AU60" s="195" t="str">
        <f t="shared" si="12"/>
        <v>Verde</v>
      </c>
      <c r="AV60" s="195" t="str">
        <f t="shared" si="12"/>
        <v>Amarelo</v>
      </c>
      <c r="AW60" s="195" t="str">
        <f t="shared" si="12"/>
        <v/>
      </c>
    </row>
    <row r="61" spans="10:49" ht="32" x14ac:dyDescent="0.35">
      <c r="J61" s="216" t="s">
        <v>1159</v>
      </c>
      <c r="K61" s="217" t="s">
        <v>196</v>
      </c>
      <c r="L61" s="217" t="s">
        <v>156</v>
      </c>
      <c r="M61" s="217" t="s">
        <v>208</v>
      </c>
      <c r="N61" s="217" t="s">
        <v>210</v>
      </c>
      <c r="O61" s="217" t="s">
        <v>306</v>
      </c>
      <c r="P61" s="217" t="s">
        <v>306</v>
      </c>
      <c r="Q61" s="217" t="s">
        <v>306</v>
      </c>
      <c r="R61" s="217" t="s">
        <v>306</v>
      </c>
      <c r="S61" s="218">
        <v>1.4999999999999999E-2</v>
      </c>
      <c r="U61" s="195">
        <f t="shared" si="7"/>
        <v>4</v>
      </c>
      <c r="V61" s="153">
        <f>IF(VLOOKUP($N61,'Resumen Items'!$E:$AP,27,0)="",VLOOKUP($N61,'Resumen Items'!$E:$AP,5,0),VLOOKUP($N61,'Resumen Items'!$E:$AP,27,0))</f>
        <v>3</v>
      </c>
      <c r="W61" s="153">
        <f>IF(VLOOKUP($N61,'Resumen Items'!$E:$AP,28,0)="",VLOOKUP($N61,'Resumen Items'!$E:$AP,6,0),VLOOKUP($N61,'Resumen Items'!$E:$AP,28,0))</f>
        <v>3</v>
      </c>
      <c r="X61" s="153">
        <f>IF(VLOOKUP($N61,'Resumen Items'!$E:$AP,29,0)="",VLOOKUP($N61,'Resumen Items'!$E:$AP,7,0),VLOOKUP($N61,'Resumen Items'!$E:$AP,29,0))</f>
        <v>3</v>
      </c>
      <c r="Y61" s="153">
        <f>IF(VLOOKUP($N61,'Resumen Items'!$E:$AP,30,0)="",VLOOKUP($N61,'Resumen Items'!$E:$AP,8,0),VLOOKUP($N61,'Resumen Items'!$E:$AP,30,0))</f>
        <v>3</v>
      </c>
      <c r="Z61" s="195">
        <f t="shared" si="13"/>
        <v>1</v>
      </c>
      <c r="AA61" s="195">
        <f t="shared" si="13"/>
        <v>1</v>
      </c>
      <c r="AB61" s="195">
        <f t="shared" si="13"/>
        <v>1</v>
      </c>
      <c r="AC61" s="195">
        <f t="shared" si="13"/>
        <v>1</v>
      </c>
      <c r="AD61" s="195">
        <f t="shared" si="9"/>
        <v>4</v>
      </c>
      <c r="AE61" s="219">
        <f>IF(VLOOKUP($N61,'Resumen Items'!$E:$AP,27,0)="",VLOOKUP($N61,'Resumen Items'!$E:$AP,4,0),VLOOKUP($N61,'Resumen Items'!$E:$AP,25,0))</f>
        <v>1.4999999999999999E-2</v>
      </c>
      <c r="AG61" s="220">
        <v>1</v>
      </c>
      <c r="AH61" s="220">
        <v>1</v>
      </c>
      <c r="AI61" s="220">
        <v>0</v>
      </c>
      <c r="AJ61" s="220">
        <v>0</v>
      </c>
      <c r="AK61" s="220">
        <v>2</v>
      </c>
      <c r="AL61" s="221">
        <v>1.4999999999999999E-2</v>
      </c>
      <c r="AM61" s="219"/>
      <c r="AN61" s="195">
        <f t="shared" si="10"/>
        <v>0</v>
      </c>
      <c r="AO61" s="195">
        <f t="shared" si="10"/>
        <v>0</v>
      </c>
      <c r="AP61" s="195">
        <f t="shared" si="10"/>
        <v>0</v>
      </c>
      <c r="AQ61" s="195">
        <f t="shared" si="10"/>
        <v>0</v>
      </c>
      <c r="AR61" s="195">
        <f t="shared" si="11"/>
        <v>0</v>
      </c>
      <c r="AT61" s="195" t="str">
        <f t="shared" si="12"/>
        <v>Verde</v>
      </c>
      <c r="AU61" s="195" t="str">
        <f t="shared" si="12"/>
        <v>Verde</v>
      </c>
      <c r="AV61" s="195" t="str">
        <f t="shared" si="12"/>
        <v>Verde</v>
      </c>
      <c r="AW61" s="195" t="str">
        <f t="shared" si="12"/>
        <v>Verde</v>
      </c>
    </row>
    <row r="62" spans="10:49" ht="48" x14ac:dyDescent="0.35">
      <c r="J62" s="224" t="s">
        <v>1159</v>
      </c>
      <c r="K62" s="225" t="s">
        <v>196</v>
      </c>
      <c r="L62" s="225" t="s">
        <v>159</v>
      </c>
      <c r="M62" s="225" t="s">
        <v>208</v>
      </c>
      <c r="N62" s="225" t="s">
        <v>211</v>
      </c>
      <c r="O62" s="226"/>
      <c r="P62" s="226" t="s">
        <v>306</v>
      </c>
      <c r="Q62" s="226" t="s">
        <v>306</v>
      </c>
      <c r="R62" s="226" t="s">
        <v>306</v>
      </c>
      <c r="S62" s="227">
        <v>1.4999999999999999E-2</v>
      </c>
      <c r="U62" s="195">
        <f t="shared" si="7"/>
        <v>3</v>
      </c>
      <c r="V62" s="153">
        <f>IF(VLOOKUP($N62,'Resumen Items'!$E:$AP,27,0)="",VLOOKUP($N62,'Resumen Items'!$E:$AP,5,0),VLOOKUP($N62,'Resumen Items'!$E:$AP,27,0))</f>
        <v>3</v>
      </c>
      <c r="W62" s="153">
        <f>IF(VLOOKUP($N62,'Resumen Items'!$E:$AP,28,0)="",VLOOKUP($N62,'Resumen Items'!$E:$AP,6,0),VLOOKUP($N62,'Resumen Items'!$E:$AP,28,0))</f>
        <v>3</v>
      </c>
      <c r="X62" s="153">
        <f>IF(VLOOKUP($N62,'Resumen Items'!$E:$AP,29,0)="",VLOOKUP($N62,'Resumen Items'!$E:$AP,7,0),VLOOKUP($N62,'Resumen Items'!$E:$AP,29,0))</f>
        <v>3</v>
      </c>
      <c r="Y62" s="153">
        <f>IF(VLOOKUP($N62,'Resumen Items'!$E:$AP,30,0)="",VLOOKUP($N62,'Resumen Items'!$E:$AP,8,0),VLOOKUP($N62,'Resumen Items'!$E:$AP,30,0))</f>
        <v>3</v>
      </c>
      <c r="Z62" s="195">
        <f t="shared" si="13"/>
        <v>0</v>
      </c>
      <c r="AA62" s="195">
        <f t="shared" si="13"/>
        <v>1</v>
      </c>
      <c r="AB62" s="195">
        <f t="shared" si="13"/>
        <v>1</v>
      </c>
      <c r="AC62" s="195">
        <f t="shared" si="13"/>
        <v>1</v>
      </c>
      <c r="AD62" s="195">
        <f t="shared" si="9"/>
        <v>3</v>
      </c>
      <c r="AE62" s="219">
        <f>IF(VLOOKUP($N62,'Resumen Items'!$E:$AP,27,0)="",VLOOKUP($N62,'Resumen Items'!$E:$AP,4,0),VLOOKUP($N62,'Resumen Items'!$E:$AP,25,0))</f>
        <v>1.4999999999999999E-2</v>
      </c>
      <c r="AG62" s="220">
        <v>0</v>
      </c>
      <c r="AH62" s="220">
        <v>1</v>
      </c>
      <c r="AI62" s="220">
        <v>1</v>
      </c>
      <c r="AJ62" s="220">
        <v>0</v>
      </c>
      <c r="AK62" s="220">
        <v>2</v>
      </c>
      <c r="AL62" s="221">
        <v>1.4999999999999999E-2</v>
      </c>
      <c r="AM62" s="219"/>
      <c r="AN62" s="195">
        <f t="shared" si="10"/>
        <v>0</v>
      </c>
      <c r="AO62" s="195">
        <f t="shared" si="10"/>
        <v>0</v>
      </c>
      <c r="AP62" s="195">
        <f t="shared" si="10"/>
        <v>0</v>
      </c>
      <c r="AQ62" s="195">
        <f t="shared" si="10"/>
        <v>0</v>
      </c>
      <c r="AR62" s="195">
        <f t="shared" si="11"/>
        <v>0</v>
      </c>
      <c r="AT62" s="195" t="str">
        <f t="shared" si="12"/>
        <v>Amarelo</v>
      </c>
      <c r="AU62" s="195" t="str">
        <f t="shared" si="12"/>
        <v>Verde</v>
      </c>
      <c r="AV62" s="195" t="str">
        <f t="shared" si="12"/>
        <v>Verde</v>
      </c>
      <c r="AW62" s="195" t="str">
        <f t="shared" si="12"/>
        <v>Verde</v>
      </c>
    </row>
    <row r="63" spans="10:49" ht="32" x14ac:dyDescent="0.35">
      <c r="J63" s="216" t="s">
        <v>1159</v>
      </c>
      <c r="K63" s="217" t="s">
        <v>196</v>
      </c>
      <c r="L63" s="217" t="s">
        <v>162</v>
      </c>
      <c r="M63" s="217" t="s">
        <v>208</v>
      </c>
      <c r="N63" s="217" t="s">
        <v>212</v>
      </c>
      <c r="O63" s="217"/>
      <c r="P63" s="217"/>
      <c r="Q63" s="217" t="s">
        <v>306</v>
      </c>
      <c r="R63" s="217" t="s">
        <v>306</v>
      </c>
      <c r="S63" s="218">
        <v>5.0000000000000001E-3</v>
      </c>
      <c r="U63" s="195">
        <f t="shared" si="7"/>
        <v>2</v>
      </c>
      <c r="V63" s="153">
        <f>IF(VLOOKUP($N63,'Resumen Items'!$E:$AP,27,0)="",VLOOKUP($N63,'Resumen Items'!$E:$AP,5,0),VLOOKUP($N63,'Resumen Items'!$E:$AP,27,0))</f>
        <v>3</v>
      </c>
      <c r="W63" s="153">
        <f>IF(VLOOKUP($N63,'Resumen Items'!$E:$AP,28,0)="",VLOOKUP($N63,'Resumen Items'!$E:$AP,6,0),VLOOKUP($N63,'Resumen Items'!$E:$AP,28,0))</f>
        <v>3</v>
      </c>
      <c r="X63" s="153">
        <f>IF(VLOOKUP($N63,'Resumen Items'!$E:$AP,29,0)="",VLOOKUP($N63,'Resumen Items'!$E:$AP,7,0),VLOOKUP($N63,'Resumen Items'!$E:$AP,29,0))</f>
        <v>3</v>
      </c>
      <c r="Y63" s="153">
        <f>IF(VLOOKUP($N63,'Resumen Items'!$E:$AP,30,0)="",VLOOKUP($N63,'Resumen Items'!$E:$AP,8,0),VLOOKUP($N63,'Resumen Items'!$E:$AP,30,0))</f>
        <v>3</v>
      </c>
      <c r="Z63" s="195">
        <f t="shared" si="13"/>
        <v>0</v>
      </c>
      <c r="AA63" s="195">
        <f t="shared" si="13"/>
        <v>0</v>
      </c>
      <c r="AB63" s="195">
        <f t="shared" si="13"/>
        <v>1</v>
      </c>
      <c r="AC63" s="195">
        <f t="shared" si="13"/>
        <v>1</v>
      </c>
      <c r="AD63" s="195">
        <f t="shared" si="9"/>
        <v>2</v>
      </c>
      <c r="AE63" s="219">
        <f>IF(VLOOKUP($N63,'Resumen Items'!$E:$AP,27,0)="",VLOOKUP($N63,'Resumen Items'!$E:$AP,4,0),VLOOKUP($N63,'Resumen Items'!$E:$AP,25,0))</f>
        <v>5.0000000000000001E-3</v>
      </c>
      <c r="AG63" s="220">
        <v>0</v>
      </c>
      <c r="AH63" s="220">
        <v>0</v>
      </c>
      <c r="AI63" s="220">
        <v>1</v>
      </c>
      <c r="AJ63" s="220">
        <v>0</v>
      </c>
      <c r="AK63" s="220">
        <v>1</v>
      </c>
      <c r="AL63" s="221">
        <v>5.0000000000000001E-3</v>
      </c>
      <c r="AM63" s="219"/>
      <c r="AN63" s="195">
        <f t="shared" si="10"/>
        <v>0</v>
      </c>
      <c r="AO63" s="195">
        <f t="shared" si="10"/>
        <v>0</v>
      </c>
      <c r="AP63" s="195">
        <f t="shared" si="10"/>
        <v>0</v>
      </c>
      <c r="AQ63" s="195">
        <f t="shared" si="10"/>
        <v>0</v>
      </c>
      <c r="AR63" s="195">
        <f t="shared" si="11"/>
        <v>0</v>
      </c>
      <c r="AT63" s="195" t="str">
        <f t="shared" si="12"/>
        <v>Amarelo</v>
      </c>
      <c r="AU63" s="195" t="str">
        <f t="shared" si="12"/>
        <v>Amarelo</v>
      </c>
      <c r="AV63" s="195" t="str">
        <f t="shared" si="12"/>
        <v>Verde</v>
      </c>
      <c r="AW63" s="195" t="str">
        <f t="shared" si="12"/>
        <v>Verde</v>
      </c>
    </row>
    <row r="64" spans="10:49" ht="32" x14ac:dyDescent="0.35">
      <c r="J64" s="224" t="s">
        <v>1159</v>
      </c>
      <c r="K64" s="225" t="s">
        <v>196</v>
      </c>
      <c r="L64" s="225" t="s">
        <v>164</v>
      </c>
      <c r="M64" s="225" t="s">
        <v>155</v>
      </c>
      <c r="N64" s="225" t="s">
        <v>213</v>
      </c>
      <c r="O64" s="226" t="s">
        <v>306</v>
      </c>
      <c r="P64" s="226" t="s">
        <v>306</v>
      </c>
      <c r="Q64" s="226" t="s">
        <v>306</v>
      </c>
      <c r="R64" s="226"/>
      <c r="S64" s="227">
        <v>1.4999999999999999E-2</v>
      </c>
      <c r="U64" s="195">
        <f t="shared" si="7"/>
        <v>3</v>
      </c>
      <c r="V64" s="153">
        <f>IF(VLOOKUP($N64,'Resumen Items'!$E:$AP,27,0)="",VLOOKUP($N64,'Resumen Items'!$E:$AP,5,0),VLOOKUP($N64,'Resumen Items'!$E:$AP,27,0))</f>
        <v>3</v>
      </c>
      <c r="W64" s="153">
        <f>IF(VLOOKUP($N64,'Resumen Items'!$E:$AP,28,0)="",VLOOKUP($N64,'Resumen Items'!$E:$AP,6,0),VLOOKUP($N64,'Resumen Items'!$E:$AP,28,0))</f>
        <v>3</v>
      </c>
      <c r="X64" s="153">
        <f>IF(VLOOKUP($N64,'Resumen Items'!$E:$AP,29,0)="",VLOOKUP($N64,'Resumen Items'!$E:$AP,7,0),VLOOKUP($N64,'Resumen Items'!$E:$AP,29,0))</f>
        <v>3</v>
      </c>
      <c r="Y64" s="153" t="str">
        <f>IF(VLOOKUP($N64,'Resumen Items'!$E:$AP,30,0)="",VLOOKUP($N64,'Resumen Items'!$E:$AP,8,0),VLOOKUP($N64,'Resumen Items'!$E:$AP,30,0))</f>
        <v/>
      </c>
      <c r="Z64" s="195">
        <f t="shared" si="13"/>
        <v>1</v>
      </c>
      <c r="AA64" s="195">
        <f t="shared" si="13"/>
        <v>1</v>
      </c>
      <c r="AB64" s="195">
        <f t="shared" si="13"/>
        <v>1</v>
      </c>
      <c r="AC64" s="195">
        <f t="shared" si="13"/>
        <v>0</v>
      </c>
      <c r="AD64" s="195">
        <f t="shared" si="9"/>
        <v>3</v>
      </c>
      <c r="AE64" s="219">
        <f>IF(VLOOKUP($N64,'Resumen Items'!$E:$AP,27,0)="",VLOOKUP($N64,'Resumen Items'!$E:$AP,4,0),VLOOKUP($N64,'Resumen Items'!$E:$AP,25,0))</f>
        <v>1.2749999999999999E-2</v>
      </c>
      <c r="AG64" s="220">
        <v>0</v>
      </c>
      <c r="AH64" s="220">
        <v>0</v>
      </c>
      <c r="AI64" s="220">
        <v>0</v>
      </c>
      <c r="AJ64" s="220">
        <v>0</v>
      </c>
      <c r="AK64" s="220">
        <v>0</v>
      </c>
      <c r="AL64" s="221">
        <v>1.2749999999999999E-2</v>
      </c>
      <c r="AM64" s="219"/>
      <c r="AN64" s="195">
        <f t="shared" si="10"/>
        <v>0</v>
      </c>
      <c r="AO64" s="195">
        <f t="shared" si="10"/>
        <v>0</v>
      </c>
      <c r="AP64" s="195">
        <f t="shared" si="10"/>
        <v>0</v>
      </c>
      <c r="AQ64" s="195">
        <f t="shared" si="10"/>
        <v>0</v>
      </c>
      <c r="AR64" s="195">
        <f t="shared" si="11"/>
        <v>0</v>
      </c>
      <c r="AT64" s="195" t="str">
        <f t="shared" si="12"/>
        <v>Verde</v>
      </c>
      <c r="AU64" s="195" t="str">
        <f t="shared" si="12"/>
        <v>Verde</v>
      </c>
      <c r="AV64" s="195" t="str">
        <f t="shared" si="12"/>
        <v>Verde</v>
      </c>
      <c r="AW64" s="195" t="str">
        <f t="shared" si="12"/>
        <v/>
      </c>
    </row>
    <row r="65" spans="10:49" ht="32" x14ac:dyDescent="0.35">
      <c r="J65" s="216" t="s">
        <v>1159</v>
      </c>
      <c r="K65" s="217" t="s">
        <v>196</v>
      </c>
      <c r="L65" s="217" t="s">
        <v>166</v>
      </c>
      <c r="M65" s="217" t="s">
        <v>158</v>
      </c>
      <c r="N65" s="217" t="s">
        <v>214</v>
      </c>
      <c r="O65" s="217"/>
      <c r="P65" s="217" t="s">
        <v>306</v>
      </c>
      <c r="Q65" s="217" t="s">
        <v>306</v>
      </c>
      <c r="R65" s="217"/>
      <c r="S65" s="218">
        <v>0.01</v>
      </c>
      <c r="U65" s="195">
        <f t="shared" si="7"/>
        <v>2</v>
      </c>
      <c r="V65" s="153">
        <f>IF(VLOOKUP($N65,'Resumen Items'!$E:$AP,27,0)="",VLOOKUP($N65,'Resumen Items'!$E:$AP,5,0),VLOOKUP($N65,'Resumen Items'!$E:$AP,27,0))</f>
        <v>3</v>
      </c>
      <c r="W65" s="153">
        <f>IF(VLOOKUP($N65,'Resumen Items'!$E:$AP,28,0)="",VLOOKUP($N65,'Resumen Items'!$E:$AP,6,0),VLOOKUP($N65,'Resumen Items'!$E:$AP,28,0))</f>
        <v>2</v>
      </c>
      <c r="X65" s="153" t="str">
        <f>IF(VLOOKUP($N65,'Resumen Items'!$E:$AP,29,0)="",VLOOKUP($N65,'Resumen Items'!$E:$AP,7,0),VLOOKUP($N65,'Resumen Items'!$E:$AP,29,0))</f>
        <v/>
      </c>
      <c r="Y65" s="153" t="str">
        <f>IF(VLOOKUP($N65,'Resumen Items'!$E:$AP,30,0)="",VLOOKUP($N65,'Resumen Items'!$E:$AP,8,0),VLOOKUP($N65,'Resumen Items'!$E:$AP,30,0))</f>
        <v/>
      </c>
      <c r="Z65" s="195">
        <f t="shared" si="13"/>
        <v>0</v>
      </c>
      <c r="AA65" s="195">
        <f t="shared" si="13"/>
        <v>0</v>
      </c>
      <c r="AB65" s="195">
        <f t="shared" si="13"/>
        <v>0</v>
      </c>
      <c r="AC65" s="195">
        <f t="shared" si="13"/>
        <v>0</v>
      </c>
      <c r="AD65" s="195">
        <f t="shared" si="9"/>
        <v>0</v>
      </c>
      <c r="AE65" s="219">
        <f>IF(VLOOKUP($N65,'Resumen Items'!$E:$AP,27,0)="",VLOOKUP($N65,'Resumen Items'!$E:$AP,4,0),VLOOKUP($N65,'Resumen Items'!$E:$AP,25,0))</f>
        <v>4.0000000000000001E-3</v>
      </c>
      <c r="AG65" s="220">
        <v>0</v>
      </c>
      <c r="AH65" s="220">
        <v>0</v>
      </c>
      <c r="AI65" s="220">
        <v>0</v>
      </c>
      <c r="AJ65" s="220">
        <v>0</v>
      </c>
      <c r="AK65" s="220">
        <v>0</v>
      </c>
      <c r="AL65" s="221">
        <v>8.5000000000000006E-3</v>
      </c>
      <c r="AM65" s="219"/>
      <c r="AN65" s="195">
        <f t="shared" si="10"/>
        <v>0</v>
      </c>
      <c r="AO65" s="195">
        <f t="shared" si="10"/>
        <v>0</v>
      </c>
      <c r="AP65" s="195">
        <f t="shared" si="10"/>
        <v>0</v>
      </c>
      <c r="AQ65" s="195">
        <f t="shared" si="10"/>
        <v>0</v>
      </c>
      <c r="AR65" s="195">
        <f t="shared" si="11"/>
        <v>0</v>
      </c>
      <c r="AT65" s="195" t="str">
        <f t="shared" si="12"/>
        <v>Amarelo</v>
      </c>
      <c r="AU65" s="195" t="str">
        <f t="shared" si="12"/>
        <v/>
      </c>
      <c r="AV65" s="195" t="str">
        <f t="shared" si="12"/>
        <v/>
      </c>
      <c r="AW65" s="195" t="str">
        <f t="shared" si="12"/>
        <v/>
      </c>
    </row>
    <row r="66" spans="10:49" ht="48" x14ac:dyDescent="0.35">
      <c r="J66" s="224" t="s">
        <v>1159</v>
      </c>
      <c r="K66" s="225" t="s">
        <v>215</v>
      </c>
      <c r="L66" s="225" t="s">
        <v>132</v>
      </c>
      <c r="M66" s="225" t="s">
        <v>178</v>
      </c>
      <c r="N66" s="225" t="s">
        <v>216</v>
      </c>
      <c r="O66" s="226"/>
      <c r="P66" s="226"/>
      <c r="Q66" s="226"/>
      <c r="R66" s="226"/>
      <c r="S66" s="227">
        <v>0.02</v>
      </c>
      <c r="U66" s="195">
        <f t="shared" si="7"/>
        <v>0</v>
      </c>
      <c r="V66" s="153">
        <f>IF(VLOOKUP($N66,'Resumen Items'!$E:$AP,27,0)="",VLOOKUP($N66,'Resumen Items'!$E:$AP,5,0),VLOOKUP($N66,'Resumen Items'!$E:$AP,27,0))</f>
        <v>3</v>
      </c>
      <c r="W66" s="153">
        <f>IF(VLOOKUP($N66,'Resumen Items'!$E:$AP,28,0)="",VLOOKUP($N66,'Resumen Items'!$E:$AP,6,0),VLOOKUP($N66,'Resumen Items'!$E:$AP,28,0))</f>
        <v>3</v>
      </c>
      <c r="X66" s="153">
        <f>IF(VLOOKUP($N66,'Resumen Items'!$E:$AP,29,0)="",VLOOKUP($N66,'Resumen Items'!$E:$AP,7,0),VLOOKUP($N66,'Resumen Items'!$E:$AP,29,0))</f>
        <v>3</v>
      </c>
      <c r="Y66" s="153" t="str">
        <f>IF(VLOOKUP($N66,'Resumen Items'!$E:$AP,30,0)="",VLOOKUP($N66,'Resumen Items'!$E:$AP,8,0),VLOOKUP($N66,'Resumen Items'!$E:$AP,30,0))</f>
        <v/>
      </c>
      <c r="Z66" s="195">
        <f t="shared" si="13"/>
        <v>0</v>
      </c>
      <c r="AA66" s="195">
        <f t="shared" si="13"/>
        <v>0</v>
      </c>
      <c r="AB66" s="195">
        <f t="shared" si="13"/>
        <v>0</v>
      </c>
      <c r="AC66" s="195">
        <f t="shared" si="13"/>
        <v>0</v>
      </c>
      <c r="AD66" s="195">
        <f t="shared" si="9"/>
        <v>0</v>
      </c>
      <c r="AE66" s="219">
        <f>IF(VLOOKUP($N66,'Resumen Items'!$E:$AP,27,0)="",VLOOKUP($N66,'Resumen Items'!$E:$AP,4,0),VLOOKUP($N66,'Resumen Items'!$E:$AP,25,0))</f>
        <v>1.7000000000000001E-2</v>
      </c>
      <c r="AG66" s="220">
        <v>0</v>
      </c>
      <c r="AH66" s="220">
        <v>0</v>
      </c>
      <c r="AI66" s="220">
        <v>0</v>
      </c>
      <c r="AJ66" s="220">
        <v>0</v>
      </c>
      <c r="AK66" s="220">
        <v>0</v>
      </c>
      <c r="AL66" s="221">
        <v>1.7000000000000001E-2</v>
      </c>
      <c r="AM66" s="219"/>
      <c r="AN66" s="195">
        <f t="shared" si="10"/>
        <v>0</v>
      </c>
      <c r="AO66" s="195">
        <f t="shared" si="10"/>
        <v>0</v>
      </c>
      <c r="AP66" s="195">
        <f t="shared" si="10"/>
        <v>0</v>
      </c>
      <c r="AQ66" s="195">
        <f t="shared" si="10"/>
        <v>0</v>
      </c>
      <c r="AR66" s="195">
        <f t="shared" si="11"/>
        <v>0</v>
      </c>
      <c r="AT66" s="195" t="str">
        <f t="shared" si="12"/>
        <v>Amarelo</v>
      </c>
      <c r="AU66" s="195" t="str">
        <f t="shared" si="12"/>
        <v>Amarelo</v>
      </c>
      <c r="AV66" s="195" t="str">
        <f t="shared" si="12"/>
        <v>Amarelo</v>
      </c>
      <c r="AW66" s="195" t="str">
        <f t="shared" si="12"/>
        <v/>
      </c>
    </row>
    <row r="67" spans="10:49" ht="32" x14ac:dyDescent="0.35">
      <c r="J67" s="216" t="s">
        <v>1159</v>
      </c>
      <c r="K67" s="217" t="s">
        <v>215</v>
      </c>
      <c r="L67" s="217" t="s">
        <v>134</v>
      </c>
      <c r="M67" s="217" t="s">
        <v>178</v>
      </c>
      <c r="N67" s="217" t="s">
        <v>217</v>
      </c>
      <c r="O67" s="217"/>
      <c r="P67" s="217" t="s">
        <v>306</v>
      </c>
      <c r="Q67" s="217" t="s">
        <v>306</v>
      </c>
      <c r="R67" s="217" t="s">
        <v>306</v>
      </c>
      <c r="S67" s="218">
        <v>2.5000000000000001E-2</v>
      </c>
      <c r="U67" s="195">
        <f t="shared" si="7"/>
        <v>3</v>
      </c>
      <c r="V67" s="153">
        <f>IF(VLOOKUP($N67,'Resumen Items'!$E:$AP,27,0)="",VLOOKUP($N67,'Resumen Items'!$E:$AP,5,0),VLOOKUP($N67,'Resumen Items'!$E:$AP,27,0))</f>
        <v>3</v>
      </c>
      <c r="W67" s="153">
        <f>IF(VLOOKUP($N67,'Resumen Items'!$E:$AP,28,0)="",VLOOKUP($N67,'Resumen Items'!$E:$AP,6,0),VLOOKUP($N67,'Resumen Items'!$E:$AP,28,0))</f>
        <v>3</v>
      </c>
      <c r="X67" s="153">
        <f>IF(VLOOKUP($N67,'Resumen Items'!$E:$AP,29,0)="",VLOOKUP($N67,'Resumen Items'!$E:$AP,7,0),VLOOKUP($N67,'Resumen Items'!$E:$AP,29,0))</f>
        <v>3</v>
      </c>
      <c r="Y67" s="153" t="str">
        <f>IF(VLOOKUP($N67,'Resumen Items'!$E:$AP,30,0)="",VLOOKUP($N67,'Resumen Items'!$E:$AP,8,0),VLOOKUP($N67,'Resumen Items'!$E:$AP,30,0))</f>
        <v/>
      </c>
      <c r="Z67" s="195">
        <f t="shared" si="13"/>
        <v>0</v>
      </c>
      <c r="AA67" s="195">
        <f t="shared" si="13"/>
        <v>1</v>
      </c>
      <c r="AB67" s="195">
        <f t="shared" si="13"/>
        <v>1</v>
      </c>
      <c r="AC67" s="195">
        <f t="shared" si="13"/>
        <v>0</v>
      </c>
      <c r="AD67" s="195">
        <f t="shared" si="9"/>
        <v>2</v>
      </c>
      <c r="AE67" s="219">
        <f>IF(VLOOKUP($N67,'Resumen Items'!$E:$AP,27,0)="",VLOOKUP($N67,'Resumen Items'!$E:$AP,4,0),VLOOKUP($N67,'Resumen Items'!$E:$AP,25,0))</f>
        <v>2.1250000000000002E-2</v>
      </c>
      <c r="AG67" s="220">
        <v>0</v>
      </c>
      <c r="AH67" s="220">
        <v>1</v>
      </c>
      <c r="AI67" s="220">
        <v>1</v>
      </c>
      <c r="AJ67" s="220">
        <v>0</v>
      </c>
      <c r="AK67" s="220">
        <v>2</v>
      </c>
      <c r="AL67" s="221">
        <v>2.5000000000000001E-2</v>
      </c>
      <c r="AM67" s="219"/>
      <c r="AN67" s="195">
        <f t="shared" si="10"/>
        <v>0</v>
      </c>
      <c r="AO67" s="195">
        <f t="shared" si="10"/>
        <v>0</v>
      </c>
      <c r="AP67" s="195">
        <f t="shared" si="10"/>
        <v>0</v>
      </c>
      <c r="AQ67" s="195">
        <f t="shared" si="10"/>
        <v>0</v>
      </c>
      <c r="AR67" s="195">
        <f t="shared" si="11"/>
        <v>0</v>
      </c>
      <c r="AT67" s="195" t="str">
        <f t="shared" si="12"/>
        <v>Amarelo</v>
      </c>
      <c r="AU67" s="195" t="str">
        <f t="shared" si="12"/>
        <v>Verde</v>
      </c>
      <c r="AV67" s="195" t="str">
        <f t="shared" si="12"/>
        <v>Verde</v>
      </c>
      <c r="AW67" s="195" t="str">
        <f t="shared" si="12"/>
        <v/>
      </c>
    </row>
    <row r="68" spans="10:49" ht="32" x14ac:dyDescent="0.35">
      <c r="J68" s="224" t="s">
        <v>1159</v>
      </c>
      <c r="K68" s="225" t="s">
        <v>215</v>
      </c>
      <c r="L68" s="225" t="s">
        <v>136</v>
      </c>
      <c r="M68" s="225" t="s">
        <v>178</v>
      </c>
      <c r="N68" s="225" t="s">
        <v>218</v>
      </c>
      <c r="O68" s="226"/>
      <c r="P68" s="226"/>
      <c r="Q68" s="226"/>
      <c r="R68" s="226"/>
      <c r="S68" s="227">
        <v>0.02</v>
      </c>
      <c r="U68" s="195">
        <f t="shared" si="7"/>
        <v>0</v>
      </c>
      <c r="V68" s="153">
        <f>IF(VLOOKUP($N68,'Resumen Items'!$E:$AP,27,0)="",VLOOKUP($N68,'Resumen Items'!$E:$AP,5,0),VLOOKUP($N68,'Resumen Items'!$E:$AP,27,0))</f>
        <v>3</v>
      </c>
      <c r="W68" s="153">
        <f>IF(VLOOKUP($N68,'Resumen Items'!$E:$AP,28,0)="",VLOOKUP($N68,'Resumen Items'!$E:$AP,6,0),VLOOKUP($N68,'Resumen Items'!$E:$AP,28,0))</f>
        <v>3</v>
      </c>
      <c r="X68" s="153">
        <f>IF(VLOOKUP($N68,'Resumen Items'!$E:$AP,29,0)="",VLOOKUP($N68,'Resumen Items'!$E:$AP,7,0),VLOOKUP($N68,'Resumen Items'!$E:$AP,29,0))</f>
        <v>3</v>
      </c>
      <c r="Y68" s="153">
        <f>IF(VLOOKUP($N68,'Resumen Items'!$E:$AP,30,0)="",VLOOKUP($N68,'Resumen Items'!$E:$AP,8,0),VLOOKUP($N68,'Resumen Items'!$E:$AP,30,0))</f>
        <v>3</v>
      </c>
      <c r="Z68" s="195">
        <f t="shared" si="13"/>
        <v>0</v>
      </c>
      <c r="AA68" s="195">
        <f t="shared" si="13"/>
        <v>0</v>
      </c>
      <c r="AB68" s="195">
        <f t="shared" si="13"/>
        <v>0</v>
      </c>
      <c r="AC68" s="195">
        <f t="shared" si="13"/>
        <v>0</v>
      </c>
      <c r="AD68" s="195">
        <f t="shared" si="9"/>
        <v>0</v>
      </c>
      <c r="AE68" s="219">
        <f>IF(VLOOKUP($N68,'Resumen Items'!$E:$AP,27,0)="",VLOOKUP($N68,'Resumen Items'!$E:$AP,4,0),VLOOKUP($N68,'Resumen Items'!$E:$AP,25,0))</f>
        <v>0.02</v>
      </c>
      <c r="AG68" s="220">
        <v>0</v>
      </c>
      <c r="AH68" s="220">
        <v>0</v>
      </c>
      <c r="AI68" s="220">
        <v>0</v>
      </c>
      <c r="AJ68" s="220">
        <v>0</v>
      </c>
      <c r="AK68" s="220">
        <v>0</v>
      </c>
      <c r="AL68" s="221">
        <v>0.02</v>
      </c>
      <c r="AM68" s="219"/>
      <c r="AN68" s="195">
        <f t="shared" si="10"/>
        <v>0</v>
      </c>
      <c r="AO68" s="195">
        <f t="shared" si="10"/>
        <v>0</v>
      </c>
      <c r="AP68" s="195">
        <f t="shared" si="10"/>
        <v>0</v>
      </c>
      <c r="AQ68" s="195">
        <f t="shared" si="10"/>
        <v>0</v>
      </c>
      <c r="AR68" s="195">
        <f t="shared" si="11"/>
        <v>0</v>
      </c>
      <c r="AT68" s="195" t="str">
        <f t="shared" si="12"/>
        <v>Amarelo</v>
      </c>
      <c r="AU68" s="195" t="str">
        <f t="shared" si="12"/>
        <v>Amarelo</v>
      </c>
      <c r="AV68" s="195" t="str">
        <f t="shared" si="12"/>
        <v>Amarelo</v>
      </c>
      <c r="AW68" s="195" t="str">
        <f t="shared" si="12"/>
        <v>Amarelo</v>
      </c>
    </row>
    <row r="69" spans="10:49" ht="32" x14ac:dyDescent="0.35">
      <c r="J69" s="216" t="s">
        <v>1159</v>
      </c>
      <c r="K69" s="217" t="s">
        <v>215</v>
      </c>
      <c r="L69" s="217" t="s">
        <v>138</v>
      </c>
      <c r="M69" s="217" t="s">
        <v>178</v>
      </c>
      <c r="N69" s="217" t="s">
        <v>219</v>
      </c>
      <c r="O69" s="217"/>
      <c r="P69" s="217"/>
      <c r="Q69" s="217"/>
      <c r="R69" s="217"/>
      <c r="S69" s="218">
        <v>0.02</v>
      </c>
      <c r="U69" s="195">
        <f t="shared" si="7"/>
        <v>0</v>
      </c>
      <c r="V69" s="153">
        <f>IF(VLOOKUP($N69,'Resumen Items'!$E:$AP,27,0)="",VLOOKUP($N69,'Resumen Items'!$E:$AP,5,0),VLOOKUP($N69,'Resumen Items'!$E:$AP,27,0))</f>
        <v>3</v>
      </c>
      <c r="W69" s="153">
        <f>IF(VLOOKUP($N69,'Resumen Items'!$E:$AP,28,0)="",VLOOKUP($N69,'Resumen Items'!$E:$AP,6,0),VLOOKUP($N69,'Resumen Items'!$E:$AP,28,0))</f>
        <v>3</v>
      </c>
      <c r="X69" s="153">
        <f>IF(VLOOKUP($N69,'Resumen Items'!$E:$AP,29,0)="",VLOOKUP($N69,'Resumen Items'!$E:$AP,7,0),VLOOKUP($N69,'Resumen Items'!$E:$AP,29,0))</f>
        <v>2</v>
      </c>
      <c r="Y69" s="153" t="str">
        <f>IF(VLOOKUP($N69,'Resumen Items'!$E:$AP,30,0)="",VLOOKUP($N69,'Resumen Items'!$E:$AP,8,0),VLOOKUP($N69,'Resumen Items'!$E:$AP,30,0))</f>
        <v/>
      </c>
      <c r="Z69" s="195">
        <f t="shared" si="13"/>
        <v>0</v>
      </c>
      <c r="AA69" s="195">
        <f t="shared" si="13"/>
        <v>0</v>
      </c>
      <c r="AB69" s="195">
        <f t="shared" si="13"/>
        <v>0</v>
      </c>
      <c r="AC69" s="195">
        <f t="shared" si="13"/>
        <v>0</v>
      </c>
      <c r="AD69" s="195">
        <f t="shared" si="9"/>
        <v>0</v>
      </c>
      <c r="AE69" s="219">
        <f>IF(VLOOKUP($N69,'Resumen Items'!$E:$AP,27,0)="",VLOOKUP($N69,'Resumen Items'!$E:$AP,4,0),VLOOKUP($N69,'Resumen Items'!$E:$AP,25,0))</f>
        <v>1.3999999999999999E-2</v>
      </c>
      <c r="AG69" s="220">
        <v>0</v>
      </c>
      <c r="AH69" s="220">
        <v>0</v>
      </c>
      <c r="AI69" s="220">
        <v>0</v>
      </c>
      <c r="AJ69" s="220">
        <v>0</v>
      </c>
      <c r="AK69" s="220">
        <v>0</v>
      </c>
      <c r="AL69" s="221">
        <v>1.7000000000000001E-2</v>
      </c>
      <c r="AM69" s="219"/>
      <c r="AN69" s="195">
        <f t="shared" si="10"/>
        <v>0</v>
      </c>
      <c r="AO69" s="195">
        <f t="shared" si="10"/>
        <v>0</v>
      </c>
      <c r="AP69" s="195">
        <f t="shared" si="10"/>
        <v>0</v>
      </c>
      <c r="AQ69" s="195">
        <f t="shared" si="10"/>
        <v>0</v>
      </c>
      <c r="AR69" s="195">
        <f t="shared" si="11"/>
        <v>0</v>
      </c>
      <c r="AT69" s="195" t="str">
        <f t="shared" si="12"/>
        <v>Amarelo</v>
      </c>
      <c r="AU69" s="195" t="str">
        <f t="shared" si="12"/>
        <v>Amarelo</v>
      </c>
      <c r="AV69" s="195" t="str">
        <f t="shared" si="12"/>
        <v/>
      </c>
      <c r="AW69" s="195" t="str">
        <f t="shared" si="12"/>
        <v/>
      </c>
    </row>
    <row r="70" spans="10:49" ht="32" x14ac:dyDescent="0.35">
      <c r="J70" s="224" t="s">
        <v>1159</v>
      </c>
      <c r="K70" s="225" t="s">
        <v>215</v>
      </c>
      <c r="L70" s="225" t="s">
        <v>141</v>
      </c>
      <c r="M70" s="225" t="s">
        <v>220</v>
      </c>
      <c r="N70" s="225" t="s">
        <v>221</v>
      </c>
      <c r="O70" s="226"/>
      <c r="P70" s="226" t="s">
        <v>306</v>
      </c>
      <c r="Q70" s="226" t="s">
        <v>306</v>
      </c>
      <c r="R70" s="226"/>
      <c r="S70" s="227">
        <v>0.02</v>
      </c>
      <c r="U70" s="195">
        <f t="shared" si="7"/>
        <v>2</v>
      </c>
      <c r="V70" s="153">
        <f>IF(VLOOKUP($N70,'Resumen Items'!$E:$AP,27,0)="",VLOOKUP($N70,'Resumen Items'!$E:$AP,5,0),VLOOKUP($N70,'Resumen Items'!$E:$AP,27,0))</f>
        <v>3</v>
      </c>
      <c r="W70" s="153">
        <f>IF(VLOOKUP($N70,'Resumen Items'!$E:$AP,28,0)="",VLOOKUP($N70,'Resumen Items'!$E:$AP,6,0),VLOOKUP($N70,'Resumen Items'!$E:$AP,28,0))</f>
        <v>3</v>
      </c>
      <c r="X70" s="153">
        <f>IF(VLOOKUP($N70,'Resumen Items'!$E:$AP,29,0)="",VLOOKUP($N70,'Resumen Items'!$E:$AP,7,0),VLOOKUP($N70,'Resumen Items'!$E:$AP,29,0))</f>
        <v>3</v>
      </c>
      <c r="Y70" s="153" t="str">
        <f>IF(VLOOKUP($N70,'Resumen Items'!$E:$AP,30,0)="",VLOOKUP($N70,'Resumen Items'!$E:$AP,8,0),VLOOKUP($N70,'Resumen Items'!$E:$AP,30,0))</f>
        <v/>
      </c>
      <c r="Z70" s="195">
        <f t="shared" si="13"/>
        <v>0</v>
      </c>
      <c r="AA70" s="195">
        <f t="shared" si="13"/>
        <v>1</v>
      </c>
      <c r="AB70" s="195">
        <f t="shared" si="13"/>
        <v>1</v>
      </c>
      <c r="AC70" s="195">
        <f t="shared" si="13"/>
        <v>0</v>
      </c>
      <c r="AD70" s="195">
        <f t="shared" si="9"/>
        <v>2</v>
      </c>
      <c r="AE70" s="219">
        <f>IF(VLOOKUP($N70,'Resumen Items'!$E:$AP,27,0)="",VLOOKUP($N70,'Resumen Items'!$E:$AP,4,0),VLOOKUP($N70,'Resumen Items'!$E:$AP,25,0))</f>
        <v>1.7000000000000001E-2</v>
      </c>
      <c r="AG70" s="220">
        <v>0</v>
      </c>
      <c r="AH70" s="220">
        <v>1</v>
      </c>
      <c r="AI70" s="220">
        <v>1</v>
      </c>
      <c r="AJ70" s="220">
        <v>0</v>
      </c>
      <c r="AK70" s="220">
        <v>2</v>
      </c>
      <c r="AL70" s="221">
        <v>0.02</v>
      </c>
      <c r="AM70" s="219"/>
      <c r="AN70" s="195">
        <f t="shared" si="10"/>
        <v>0</v>
      </c>
      <c r="AO70" s="195">
        <f t="shared" si="10"/>
        <v>0</v>
      </c>
      <c r="AP70" s="195">
        <f t="shared" si="10"/>
        <v>0</v>
      </c>
      <c r="AQ70" s="195">
        <f t="shared" si="10"/>
        <v>0</v>
      </c>
      <c r="AR70" s="195">
        <f t="shared" si="11"/>
        <v>0</v>
      </c>
      <c r="AT70" s="195" t="str">
        <f t="shared" si="12"/>
        <v>Amarelo</v>
      </c>
      <c r="AU70" s="195" t="str">
        <f t="shared" si="12"/>
        <v>Verde</v>
      </c>
      <c r="AV70" s="195" t="str">
        <f t="shared" si="12"/>
        <v>Verde</v>
      </c>
      <c r="AW70" s="195" t="str">
        <f t="shared" si="12"/>
        <v/>
      </c>
    </row>
    <row r="71" spans="10:49" ht="32" x14ac:dyDescent="0.35">
      <c r="J71" s="216" t="s">
        <v>1159</v>
      </c>
      <c r="K71" s="217" t="s">
        <v>215</v>
      </c>
      <c r="L71" s="217" t="s">
        <v>143</v>
      </c>
      <c r="M71" s="217" t="s">
        <v>220</v>
      </c>
      <c r="N71" s="217" t="s">
        <v>222</v>
      </c>
      <c r="O71" s="217"/>
      <c r="P71" s="217" t="s">
        <v>306</v>
      </c>
      <c r="Q71" s="217" t="s">
        <v>306</v>
      </c>
      <c r="R71" s="217" t="s">
        <v>306</v>
      </c>
      <c r="S71" s="218">
        <v>0.02</v>
      </c>
      <c r="U71" s="195">
        <f t="shared" si="7"/>
        <v>3</v>
      </c>
      <c r="V71" s="153">
        <f>IF(VLOOKUP($N71,'Resumen Items'!$E:$AP,27,0)="",VLOOKUP($N71,'Resumen Items'!$E:$AP,5,0),VLOOKUP($N71,'Resumen Items'!$E:$AP,27,0))</f>
        <v>3</v>
      </c>
      <c r="W71" s="153">
        <f>IF(VLOOKUP($N71,'Resumen Items'!$E:$AP,28,0)="",VLOOKUP($N71,'Resumen Items'!$E:$AP,6,0),VLOOKUP($N71,'Resumen Items'!$E:$AP,28,0))</f>
        <v>3</v>
      </c>
      <c r="X71" s="153">
        <f>IF(VLOOKUP($N71,'Resumen Items'!$E:$AP,29,0)="",VLOOKUP($N71,'Resumen Items'!$E:$AP,7,0),VLOOKUP($N71,'Resumen Items'!$E:$AP,29,0))</f>
        <v>3</v>
      </c>
      <c r="Y71" s="153">
        <f>IF(VLOOKUP($N71,'Resumen Items'!$E:$AP,30,0)="",VLOOKUP($N71,'Resumen Items'!$E:$AP,8,0),VLOOKUP($N71,'Resumen Items'!$E:$AP,30,0))</f>
        <v>3</v>
      </c>
      <c r="Z71" s="195">
        <f t="shared" si="13"/>
        <v>0</v>
      </c>
      <c r="AA71" s="195">
        <f t="shared" si="13"/>
        <v>1</v>
      </c>
      <c r="AB71" s="195">
        <f t="shared" si="13"/>
        <v>1</v>
      </c>
      <c r="AC71" s="195">
        <f t="shared" si="13"/>
        <v>1</v>
      </c>
      <c r="AD71" s="195">
        <f t="shared" si="9"/>
        <v>3</v>
      </c>
      <c r="AE71" s="219">
        <f>IF(VLOOKUP($N71,'Resumen Items'!$E:$AP,27,0)="",VLOOKUP($N71,'Resumen Items'!$E:$AP,4,0),VLOOKUP($N71,'Resumen Items'!$E:$AP,25,0))</f>
        <v>0.02</v>
      </c>
      <c r="AG71" s="220">
        <v>0</v>
      </c>
      <c r="AH71" s="220">
        <v>1</v>
      </c>
      <c r="AI71" s="220">
        <v>1</v>
      </c>
      <c r="AJ71" s="220">
        <v>1</v>
      </c>
      <c r="AK71" s="220">
        <v>3</v>
      </c>
      <c r="AL71" s="221">
        <v>0.02</v>
      </c>
      <c r="AM71" s="219"/>
      <c r="AN71" s="195">
        <f t="shared" si="10"/>
        <v>0</v>
      </c>
      <c r="AO71" s="195">
        <f t="shared" si="10"/>
        <v>0</v>
      </c>
      <c r="AP71" s="195">
        <f t="shared" si="10"/>
        <v>0</v>
      </c>
      <c r="AQ71" s="195">
        <f t="shared" si="10"/>
        <v>0</v>
      </c>
      <c r="AR71" s="195">
        <f t="shared" si="11"/>
        <v>0</v>
      </c>
      <c r="AT71" s="195" t="str">
        <f t="shared" si="12"/>
        <v>Amarelo</v>
      </c>
      <c r="AU71" s="195" t="str">
        <f t="shared" si="12"/>
        <v>Verde</v>
      </c>
      <c r="AV71" s="195" t="str">
        <f t="shared" si="12"/>
        <v>Verde</v>
      </c>
      <c r="AW71" s="195" t="str">
        <f t="shared" si="12"/>
        <v>Verde</v>
      </c>
    </row>
    <row r="72" spans="10:49" ht="48" x14ac:dyDescent="0.35">
      <c r="J72" s="224" t="s">
        <v>1159</v>
      </c>
      <c r="K72" s="225" t="s">
        <v>215</v>
      </c>
      <c r="L72" s="225" t="s">
        <v>146</v>
      </c>
      <c r="M72" s="225" t="s">
        <v>223</v>
      </c>
      <c r="N72" s="225" t="s">
        <v>224</v>
      </c>
      <c r="O72" s="226" t="s">
        <v>306</v>
      </c>
      <c r="P72" s="226" t="s">
        <v>306</v>
      </c>
      <c r="Q72" s="226" t="s">
        <v>306</v>
      </c>
      <c r="R72" s="226" t="s">
        <v>306</v>
      </c>
      <c r="S72" s="227">
        <v>2.5000000000000001E-2</v>
      </c>
      <c r="U72" s="195">
        <f t="shared" si="7"/>
        <v>4</v>
      </c>
      <c r="V72" s="153">
        <f>IF(VLOOKUP($N72,'Resumen Items'!$E:$AP,27,0)="",VLOOKUP($N72,'Resumen Items'!$E:$AP,5,0),VLOOKUP($N72,'Resumen Items'!$E:$AP,27,0))</f>
        <v>3</v>
      </c>
      <c r="W72" s="153">
        <f>IF(VLOOKUP($N72,'Resumen Items'!$E:$AP,28,0)="",VLOOKUP($N72,'Resumen Items'!$E:$AP,6,0),VLOOKUP($N72,'Resumen Items'!$E:$AP,28,0))</f>
        <v>3</v>
      </c>
      <c r="X72" s="153">
        <f>IF(VLOOKUP($N72,'Resumen Items'!$E:$AP,29,0)="",VLOOKUP($N72,'Resumen Items'!$E:$AP,7,0),VLOOKUP($N72,'Resumen Items'!$E:$AP,29,0))</f>
        <v>3</v>
      </c>
      <c r="Y72" s="153">
        <f>IF(VLOOKUP($N72,'Resumen Items'!$E:$AP,30,0)="",VLOOKUP($N72,'Resumen Items'!$E:$AP,8,0),VLOOKUP($N72,'Resumen Items'!$E:$AP,30,0))</f>
        <v>3</v>
      </c>
      <c r="Z72" s="195">
        <f t="shared" si="13"/>
        <v>1</v>
      </c>
      <c r="AA72" s="195">
        <f t="shared" si="13"/>
        <v>1</v>
      </c>
      <c r="AB72" s="195">
        <f t="shared" si="13"/>
        <v>1</v>
      </c>
      <c r="AC72" s="195">
        <f t="shared" si="13"/>
        <v>1</v>
      </c>
      <c r="AD72" s="195">
        <f t="shared" si="9"/>
        <v>4</v>
      </c>
      <c r="AE72" s="219">
        <f>IF(VLOOKUP($N72,'Resumen Items'!$E:$AP,27,0)="",VLOOKUP($N72,'Resumen Items'!$E:$AP,4,0),VLOOKUP($N72,'Resumen Items'!$E:$AP,25,0))</f>
        <v>2.5000000000000001E-2</v>
      </c>
      <c r="AG72" s="220">
        <v>1</v>
      </c>
      <c r="AH72" s="220">
        <v>1</v>
      </c>
      <c r="AI72" s="220">
        <v>1</v>
      </c>
      <c r="AJ72" s="220">
        <v>1</v>
      </c>
      <c r="AK72" s="220">
        <v>4</v>
      </c>
      <c r="AL72" s="221">
        <v>2.5000000000000001E-2</v>
      </c>
      <c r="AM72" s="219"/>
      <c r="AN72" s="195">
        <f t="shared" si="10"/>
        <v>0</v>
      </c>
      <c r="AO72" s="195">
        <f t="shared" si="10"/>
        <v>0</v>
      </c>
      <c r="AP72" s="195">
        <f t="shared" si="10"/>
        <v>0</v>
      </c>
      <c r="AQ72" s="195">
        <f t="shared" si="10"/>
        <v>0</v>
      </c>
      <c r="AR72" s="195">
        <f t="shared" si="11"/>
        <v>0</v>
      </c>
      <c r="AT72" s="195" t="str">
        <f t="shared" si="12"/>
        <v>Verde</v>
      </c>
      <c r="AU72" s="195" t="str">
        <f t="shared" si="12"/>
        <v>Verde</v>
      </c>
      <c r="AV72" s="195" t="str">
        <f t="shared" si="12"/>
        <v>Verde</v>
      </c>
      <c r="AW72" s="195" t="str">
        <f t="shared" si="12"/>
        <v>Verde</v>
      </c>
    </row>
    <row r="73" spans="10:49" ht="32" x14ac:dyDescent="0.35">
      <c r="J73" s="216" t="s">
        <v>1159</v>
      </c>
      <c r="K73" s="217" t="s">
        <v>215</v>
      </c>
      <c r="L73" s="217" t="s">
        <v>148</v>
      </c>
      <c r="M73" s="217" t="s">
        <v>225</v>
      </c>
      <c r="N73" s="217" t="s">
        <v>226</v>
      </c>
      <c r="O73" s="217"/>
      <c r="P73" s="217" t="s">
        <v>306</v>
      </c>
      <c r="Q73" s="217" t="s">
        <v>306</v>
      </c>
      <c r="R73" s="217"/>
      <c r="S73" s="218">
        <v>0.02</v>
      </c>
      <c r="U73" s="195">
        <f t="shared" si="7"/>
        <v>2</v>
      </c>
      <c r="V73" s="153">
        <f>IF(VLOOKUP($N73,'Resumen Items'!$E:$AP,27,0)="",VLOOKUP($N73,'Resumen Items'!$E:$AP,5,0),VLOOKUP($N73,'Resumen Items'!$E:$AP,27,0))</f>
        <v>3</v>
      </c>
      <c r="W73" s="153">
        <f>IF(VLOOKUP($N73,'Resumen Items'!$E:$AP,28,0)="",VLOOKUP($N73,'Resumen Items'!$E:$AP,6,0),VLOOKUP($N73,'Resumen Items'!$E:$AP,28,0))</f>
        <v>3</v>
      </c>
      <c r="X73" s="153">
        <f>IF(VLOOKUP($N73,'Resumen Items'!$E:$AP,29,0)="",VLOOKUP($N73,'Resumen Items'!$E:$AP,7,0),VLOOKUP($N73,'Resumen Items'!$E:$AP,29,0))</f>
        <v>3</v>
      </c>
      <c r="Y73" s="153">
        <f>IF(VLOOKUP($N73,'Resumen Items'!$E:$AP,30,0)="",VLOOKUP($N73,'Resumen Items'!$E:$AP,8,0),VLOOKUP($N73,'Resumen Items'!$E:$AP,30,0))</f>
        <v>1</v>
      </c>
      <c r="Z73" s="195">
        <f t="shared" si="13"/>
        <v>0</v>
      </c>
      <c r="AA73" s="195">
        <f t="shared" si="13"/>
        <v>1</v>
      </c>
      <c r="AB73" s="195">
        <f t="shared" si="13"/>
        <v>1</v>
      </c>
      <c r="AC73" s="195">
        <f t="shared" si="13"/>
        <v>0</v>
      </c>
      <c r="AD73" s="195">
        <f t="shared" si="9"/>
        <v>2</v>
      </c>
      <c r="AE73" s="219">
        <f>IF(VLOOKUP($N73,'Resumen Items'!$E:$AP,27,0)="",VLOOKUP($N73,'Resumen Items'!$E:$AP,4,0),VLOOKUP($N73,'Resumen Items'!$E:$AP,25,0))</f>
        <v>1.7000000000000001E-2</v>
      </c>
      <c r="AG73" s="220">
        <v>0</v>
      </c>
      <c r="AH73" s="220">
        <v>1</v>
      </c>
      <c r="AI73" s="220">
        <v>1</v>
      </c>
      <c r="AJ73" s="220">
        <v>0</v>
      </c>
      <c r="AK73" s="220">
        <v>2</v>
      </c>
      <c r="AL73" s="221">
        <v>0.02</v>
      </c>
      <c r="AM73" s="219"/>
      <c r="AN73" s="195">
        <f t="shared" si="10"/>
        <v>0</v>
      </c>
      <c r="AO73" s="195">
        <f t="shared" si="10"/>
        <v>0</v>
      </c>
      <c r="AP73" s="195">
        <f t="shared" si="10"/>
        <v>0</v>
      </c>
      <c r="AQ73" s="195">
        <f t="shared" si="10"/>
        <v>0</v>
      </c>
      <c r="AR73" s="195">
        <f t="shared" si="11"/>
        <v>0</v>
      </c>
      <c r="AT73" s="195" t="str">
        <f t="shared" si="12"/>
        <v>Amarelo</v>
      </c>
      <c r="AU73" s="195" t="str">
        <f t="shared" si="12"/>
        <v>Verde</v>
      </c>
      <c r="AV73" s="195" t="str">
        <f t="shared" si="12"/>
        <v>Verde</v>
      </c>
      <c r="AW73" s="195" t="str">
        <f t="shared" si="12"/>
        <v/>
      </c>
    </row>
    <row r="74" spans="10:49" ht="48" x14ac:dyDescent="0.35">
      <c r="J74" s="224" t="s">
        <v>1159</v>
      </c>
      <c r="K74" s="225" t="s">
        <v>215</v>
      </c>
      <c r="L74" s="225" t="s">
        <v>150</v>
      </c>
      <c r="M74" s="225" t="s">
        <v>152</v>
      </c>
      <c r="N74" s="225" t="s">
        <v>227</v>
      </c>
      <c r="O74" s="226"/>
      <c r="P74" s="226"/>
      <c r="Q74" s="226" t="s">
        <v>306</v>
      </c>
      <c r="R74" s="226"/>
      <c r="S74" s="227">
        <v>1.4999999999999999E-2</v>
      </c>
      <c r="U74" s="195">
        <f t="shared" si="7"/>
        <v>1</v>
      </c>
      <c r="V74" s="153">
        <f>IF(VLOOKUP($N74,'Resumen Items'!$E:$AP,27,0)="",VLOOKUP($N74,'Resumen Items'!$E:$AP,5,0),VLOOKUP($N74,'Resumen Items'!$E:$AP,27,0))</f>
        <v>3</v>
      </c>
      <c r="W74" s="153">
        <f>IF(VLOOKUP($N74,'Resumen Items'!$E:$AP,28,0)="",VLOOKUP($N74,'Resumen Items'!$E:$AP,6,0),VLOOKUP($N74,'Resumen Items'!$E:$AP,28,0))</f>
        <v>3</v>
      </c>
      <c r="X74" s="153" t="str">
        <f>IF(VLOOKUP($N74,'Resumen Items'!$E:$AP,29,0)="",VLOOKUP($N74,'Resumen Items'!$E:$AP,7,0),VLOOKUP($N74,'Resumen Items'!$E:$AP,29,0))</f>
        <v/>
      </c>
      <c r="Y74" s="153" t="str">
        <f>IF(VLOOKUP($N74,'Resumen Items'!$E:$AP,30,0)="",VLOOKUP($N74,'Resumen Items'!$E:$AP,8,0),VLOOKUP($N74,'Resumen Items'!$E:$AP,30,0))</f>
        <v/>
      </c>
      <c r="Z74" s="195">
        <f t="shared" si="13"/>
        <v>0</v>
      </c>
      <c r="AA74" s="195">
        <f t="shared" si="13"/>
        <v>0</v>
      </c>
      <c r="AB74" s="195">
        <f t="shared" si="13"/>
        <v>0</v>
      </c>
      <c r="AC74" s="195">
        <f t="shared" si="13"/>
        <v>0</v>
      </c>
      <c r="AD74" s="195">
        <f t="shared" si="9"/>
        <v>0</v>
      </c>
      <c r="AE74" s="219">
        <f>IF(VLOOKUP($N74,'Resumen Items'!$E:$AP,27,0)="",VLOOKUP($N74,'Resumen Items'!$E:$AP,4,0),VLOOKUP($N74,'Resumen Items'!$E:$AP,25,0))</f>
        <v>1.0499999999999999E-2</v>
      </c>
      <c r="AG74" s="220">
        <v>0</v>
      </c>
      <c r="AH74" s="220">
        <v>0</v>
      </c>
      <c r="AI74" s="220">
        <v>0</v>
      </c>
      <c r="AJ74" s="220">
        <v>0</v>
      </c>
      <c r="AK74" s="220">
        <v>0</v>
      </c>
      <c r="AL74" s="221">
        <v>1.2749999999999999E-2</v>
      </c>
      <c r="AM74" s="219"/>
      <c r="AN74" s="195">
        <f t="shared" si="10"/>
        <v>0</v>
      </c>
      <c r="AO74" s="195">
        <f t="shared" si="10"/>
        <v>0</v>
      </c>
      <c r="AP74" s="195">
        <f t="shared" si="10"/>
        <v>0</v>
      </c>
      <c r="AQ74" s="195">
        <f t="shared" si="10"/>
        <v>0</v>
      </c>
      <c r="AR74" s="195">
        <f t="shared" si="11"/>
        <v>0</v>
      </c>
      <c r="AT74" s="195" t="str">
        <f t="shared" si="12"/>
        <v>Amarelo</v>
      </c>
      <c r="AU74" s="195" t="str">
        <f t="shared" si="12"/>
        <v>Amarelo</v>
      </c>
      <c r="AV74" s="195" t="str">
        <f t="shared" si="12"/>
        <v/>
      </c>
      <c r="AW74" s="195" t="str">
        <f t="shared" si="12"/>
        <v/>
      </c>
    </row>
    <row r="75" spans="10:49" ht="32" x14ac:dyDescent="0.35">
      <c r="J75" s="216" t="s">
        <v>1159</v>
      </c>
      <c r="K75" s="217" t="s">
        <v>215</v>
      </c>
      <c r="L75" s="217" t="s">
        <v>153</v>
      </c>
      <c r="M75" s="217" t="s">
        <v>155</v>
      </c>
      <c r="N75" s="217" t="s">
        <v>228</v>
      </c>
      <c r="O75" s="217" t="s">
        <v>306</v>
      </c>
      <c r="P75" s="217" t="s">
        <v>306</v>
      </c>
      <c r="Q75" s="217" t="s">
        <v>306</v>
      </c>
      <c r="R75" s="217"/>
      <c r="S75" s="218">
        <v>1.4999999999999999E-2</v>
      </c>
      <c r="U75" s="195">
        <f t="shared" si="7"/>
        <v>3</v>
      </c>
      <c r="V75" s="153">
        <f>IF(VLOOKUP($N75,'Resumen Items'!$E:$AP,27,0)="",VLOOKUP($N75,'Resumen Items'!$E:$AP,5,0),VLOOKUP($N75,'Resumen Items'!$E:$AP,27,0))</f>
        <v>3</v>
      </c>
      <c r="W75" s="153">
        <f>IF(VLOOKUP($N75,'Resumen Items'!$E:$AP,28,0)="",VLOOKUP($N75,'Resumen Items'!$E:$AP,6,0),VLOOKUP($N75,'Resumen Items'!$E:$AP,28,0))</f>
        <v>3</v>
      </c>
      <c r="X75" s="153" t="str">
        <f>IF(VLOOKUP($N75,'Resumen Items'!$E:$AP,29,0)="",VLOOKUP($N75,'Resumen Items'!$E:$AP,7,0),VLOOKUP($N75,'Resumen Items'!$E:$AP,29,0))</f>
        <v/>
      </c>
      <c r="Y75" s="153" t="str">
        <f>IF(VLOOKUP($N75,'Resumen Items'!$E:$AP,30,0)="",VLOOKUP($N75,'Resumen Items'!$E:$AP,8,0),VLOOKUP($N75,'Resumen Items'!$E:$AP,30,0))</f>
        <v/>
      </c>
      <c r="Z75" s="195">
        <f t="shared" si="13"/>
        <v>1</v>
      </c>
      <c r="AA75" s="195">
        <f t="shared" si="13"/>
        <v>1</v>
      </c>
      <c r="AB75" s="195">
        <f t="shared" si="13"/>
        <v>0</v>
      </c>
      <c r="AC75" s="195">
        <f t="shared" si="13"/>
        <v>0</v>
      </c>
      <c r="AD75" s="195">
        <f t="shared" si="9"/>
        <v>2</v>
      </c>
      <c r="AE75" s="219">
        <f>IF(VLOOKUP($N75,'Resumen Items'!$E:$AP,27,0)="",VLOOKUP($N75,'Resumen Items'!$E:$AP,4,0),VLOOKUP($N75,'Resumen Items'!$E:$AP,25,0))</f>
        <v>1.0499999999999999E-2</v>
      </c>
      <c r="AG75" s="220">
        <v>1</v>
      </c>
      <c r="AH75" s="220">
        <v>1</v>
      </c>
      <c r="AI75" s="220">
        <v>0</v>
      </c>
      <c r="AJ75" s="220">
        <v>0</v>
      </c>
      <c r="AK75" s="220">
        <v>2</v>
      </c>
      <c r="AL75" s="221">
        <v>1.2749999999999999E-2</v>
      </c>
      <c r="AM75" s="219"/>
      <c r="AN75" s="195">
        <f t="shared" si="10"/>
        <v>0</v>
      </c>
      <c r="AO75" s="195">
        <f t="shared" si="10"/>
        <v>0</v>
      </c>
      <c r="AP75" s="195">
        <f t="shared" si="10"/>
        <v>0</v>
      </c>
      <c r="AQ75" s="195">
        <f t="shared" si="10"/>
        <v>0</v>
      </c>
      <c r="AR75" s="195">
        <f t="shared" si="11"/>
        <v>0</v>
      </c>
      <c r="AT75" s="195" t="str">
        <f t="shared" si="12"/>
        <v>Verde</v>
      </c>
      <c r="AU75" s="195" t="str">
        <f t="shared" si="12"/>
        <v>Verde</v>
      </c>
      <c r="AV75" s="195" t="str">
        <f t="shared" si="12"/>
        <v/>
      </c>
      <c r="AW75" s="195" t="str">
        <f t="shared" si="12"/>
        <v/>
      </c>
    </row>
    <row r="76" spans="10:49" ht="48" x14ac:dyDescent="0.35">
      <c r="J76" s="224" t="s">
        <v>1159</v>
      </c>
      <c r="K76" s="225" t="s">
        <v>229</v>
      </c>
      <c r="L76" s="225" t="s">
        <v>132</v>
      </c>
      <c r="M76" s="225" t="s">
        <v>230</v>
      </c>
      <c r="N76" s="225" t="s">
        <v>231</v>
      </c>
      <c r="O76" s="226"/>
      <c r="P76" s="226"/>
      <c r="Q76" s="226" t="s">
        <v>306</v>
      </c>
      <c r="R76" s="226" t="s">
        <v>306</v>
      </c>
      <c r="S76" s="227">
        <v>0.02</v>
      </c>
      <c r="U76" s="195">
        <f t="shared" si="7"/>
        <v>2</v>
      </c>
      <c r="V76" s="153">
        <f>IF(VLOOKUP($N76,'Resumen Items'!$E:$AP,27,0)="",VLOOKUP($N76,'Resumen Items'!$E:$AP,5,0),VLOOKUP($N76,'Resumen Items'!$E:$AP,27,0))</f>
        <v>3</v>
      </c>
      <c r="W76" s="153">
        <f>IF(VLOOKUP($N76,'Resumen Items'!$E:$AP,28,0)="",VLOOKUP($N76,'Resumen Items'!$E:$AP,6,0),VLOOKUP($N76,'Resumen Items'!$E:$AP,28,0))</f>
        <v>3</v>
      </c>
      <c r="X76" s="153">
        <f>IF(VLOOKUP($N76,'Resumen Items'!$E:$AP,29,0)="",VLOOKUP($N76,'Resumen Items'!$E:$AP,7,0),VLOOKUP($N76,'Resumen Items'!$E:$AP,29,0))</f>
        <v>3</v>
      </c>
      <c r="Y76" s="153">
        <f>IF(VLOOKUP($N76,'Resumen Items'!$E:$AP,30,0)="",VLOOKUP($N76,'Resumen Items'!$E:$AP,8,0),VLOOKUP($N76,'Resumen Items'!$E:$AP,30,0))</f>
        <v>3</v>
      </c>
      <c r="Z76" s="195">
        <f t="shared" si="13"/>
        <v>0</v>
      </c>
      <c r="AA76" s="195">
        <f t="shared" si="13"/>
        <v>0</v>
      </c>
      <c r="AB76" s="195">
        <f t="shared" si="13"/>
        <v>1</v>
      </c>
      <c r="AC76" s="195">
        <f t="shared" si="13"/>
        <v>1</v>
      </c>
      <c r="AD76" s="195">
        <f t="shared" si="9"/>
        <v>2</v>
      </c>
      <c r="AE76" s="219">
        <f>IF(VLOOKUP($N76,'Resumen Items'!$E:$AP,27,0)="",VLOOKUP($N76,'Resumen Items'!$E:$AP,4,0),VLOOKUP($N76,'Resumen Items'!$E:$AP,25,0))</f>
        <v>0.02</v>
      </c>
      <c r="AG76" s="220">
        <v>0</v>
      </c>
      <c r="AH76" s="220">
        <v>0</v>
      </c>
      <c r="AI76" s="220">
        <v>1</v>
      </c>
      <c r="AJ76" s="220">
        <v>1</v>
      </c>
      <c r="AK76" s="220">
        <v>2</v>
      </c>
      <c r="AL76" s="221">
        <v>0.02</v>
      </c>
      <c r="AM76" s="219"/>
      <c r="AN76" s="195">
        <f t="shared" si="10"/>
        <v>0</v>
      </c>
      <c r="AO76" s="195">
        <f t="shared" si="10"/>
        <v>0</v>
      </c>
      <c r="AP76" s="195">
        <f t="shared" si="10"/>
        <v>0</v>
      </c>
      <c r="AQ76" s="195">
        <f t="shared" si="10"/>
        <v>0</v>
      </c>
      <c r="AR76" s="195">
        <f t="shared" si="11"/>
        <v>0</v>
      </c>
      <c r="AT76" s="195" t="str">
        <f t="shared" si="12"/>
        <v>Amarelo</v>
      </c>
      <c r="AU76" s="195" t="str">
        <f t="shared" si="12"/>
        <v>Amarelo</v>
      </c>
      <c r="AV76" s="195" t="str">
        <f t="shared" si="12"/>
        <v>Verde</v>
      </c>
      <c r="AW76" s="195" t="str">
        <f t="shared" si="12"/>
        <v>Verde</v>
      </c>
    </row>
    <row r="77" spans="10:49" ht="48" x14ac:dyDescent="0.35">
      <c r="J77" s="216" t="s">
        <v>1159</v>
      </c>
      <c r="K77" s="217" t="s">
        <v>229</v>
      </c>
      <c r="L77" s="217" t="s">
        <v>134</v>
      </c>
      <c r="M77" s="217" t="s">
        <v>230</v>
      </c>
      <c r="N77" s="217" t="s">
        <v>232</v>
      </c>
      <c r="O77" s="217"/>
      <c r="P77" s="217"/>
      <c r="Q77" s="217"/>
      <c r="R77" s="217" t="s">
        <v>306</v>
      </c>
      <c r="S77" s="218">
        <v>5.0000000000000001E-3</v>
      </c>
      <c r="U77" s="195">
        <f t="shared" si="7"/>
        <v>1</v>
      </c>
      <c r="V77" s="153">
        <f>IF(VLOOKUP($N77,'Resumen Items'!$E:$AP,27,0)="",VLOOKUP($N77,'Resumen Items'!$E:$AP,5,0),VLOOKUP($N77,'Resumen Items'!$E:$AP,27,0))</f>
        <v>3</v>
      </c>
      <c r="W77" s="153">
        <f>IF(VLOOKUP($N77,'Resumen Items'!$E:$AP,28,0)="",VLOOKUP($N77,'Resumen Items'!$E:$AP,6,0),VLOOKUP($N77,'Resumen Items'!$E:$AP,28,0))</f>
        <v>3</v>
      </c>
      <c r="X77" s="153">
        <f>IF(VLOOKUP($N77,'Resumen Items'!$E:$AP,29,0)="",VLOOKUP($N77,'Resumen Items'!$E:$AP,7,0),VLOOKUP($N77,'Resumen Items'!$E:$AP,29,0))</f>
        <v>3</v>
      </c>
      <c r="Y77" s="153">
        <f>IF(VLOOKUP($N77,'Resumen Items'!$E:$AP,30,0)="",VLOOKUP($N77,'Resumen Items'!$E:$AP,8,0),VLOOKUP($N77,'Resumen Items'!$E:$AP,30,0))</f>
        <v>3</v>
      </c>
      <c r="Z77" s="195">
        <f t="shared" si="13"/>
        <v>0</v>
      </c>
      <c r="AA77" s="195">
        <f t="shared" si="13"/>
        <v>0</v>
      </c>
      <c r="AB77" s="195">
        <f t="shared" si="13"/>
        <v>0</v>
      </c>
      <c r="AC77" s="195">
        <f t="shared" si="13"/>
        <v>1</v>
      </c>
      <c r="AD77" s="195">
        <f t="shared" si="9"/>
        <v>1</v>
      </c>
      <c r="AE77" s="219">
        <f>IF(VLOOKUP($N77,'Resumen Items'!$E:$AP,27,0)="",VLOOKUP($N77,'Resumen Items'!$E:$AP,4,0),VLOOKUP($N77,'Resumen Items'!$E:$AP,25,0))</f>
        <v>5.0000000000000001E-3</v>
      </c>
      <c r="AG77" s="220">
        <v>0</v>
      </c>
      <c r="AH77" s="220">
        <v>0</v>
      </c>
      <c r="AI77" s="220">
        <v>0</v>
      </c>
      <c r="AJ77" s="220">
        <v>1</v>
      </c>
      <c r="AK77" s="220">
        <v>1</v>
      </c>
      <c r="AL77" s="221">
        <v>5.0000000000000001E-3</v>
      </c>
      <c r="AM77" s="219"/>
      <c r="AN77" s="195">
        <f t="shared" si="10"/>
        <v>0</v>
      </c>
      <c r="AO77" s="195">
        <f t="shared" si="10"/>
        <v>0</v>
      </c>
      <c r="AP77" s="195">
        <f t="shared" si="10"/>
        <v>0</v>
      </c>
      <c r="AQ77" s="195">
        <f t="shared" si="10"/>
        <v>0</v>
      </c>
      <c r="AR77" s="195">
        <f t="shared" si="11"/>
        <v>0</v>
      </c>
      <c r="AT77" s="195" t="str">
        <f t="shared" si="12"/>
        <v>Amarelo</v>
      </c>
      <c r="AU77" s="195" t="str">
        <f t="shared" si="12"/>
        <v>Amarelo</v>
      </c>
      <c r="AV77" s="195" t="str">
        <f t="shared" si="12"/>
        <v>Amarelo</v>
      </c>
      <c r="AW77" s="195" t="str">
        <f t="shared" si="12"/>
        <v>Verde</v>
      </c>
    </row>
    <row r="78" spans="10:49" ht="32" x14ac:dyDescent="0.35">
      <c r="J78" s="224" t="s">
        <v>1159</v>
      </c>
      <c r="K78" s="225" t="s">
        <v>229</v>
      </c>
      <c r="L78" s="225" t="s">
        <v>136</v>
      </c>
      <c r="M78" s="225" t="s">
        <v>233</v>
      </c>
      <c r="N78" s="225" t="s">
        <v>234</v>
      </c>
      <c r="O78" s="226"/>
      <c r="P78" s="226" t="s">
        <v>306</v>
      </c>
      <c r="Q78" s="226" t="s">
        <v>306</v>
      </c>
      <c r="R78" s="226" t="s">
        <v>306</v>
      </c>
      <c r="S78" s="227">
        <v>0.01</v>
      </c>
      <c r="U78" s="195">
        <f t="shared" si="7"/>
        <v>3</v>
      </c>
      <c r="V78" s="153">
        <f>IF(VLOOKUP($N78,'Resumen Items'!$E:$AP,27,0)="",VLOOKUP($N78,'Resumen Items'!$E:$AP,5,0),VLOOKUP($N78,'Resumen Items'!$E:$AP,27,0))</f>
        <v>3</v>
      </c>
      <c r="W78" s="153">
        <f>IF(VLOOKUP($N78,'Resumen Items'!$E:$AP,28,0)="",VLOOKUP($N78,'Resumen Items'!$E:$AP,6,0),VLOOKUP($N78,'Resumen Items'!$E:$AP,28,0))</f>
        <v>3</v>
      </c>
      <c r="X78" s="153">
        <f>IF(VLOOKUP($N78,'Resumen Items'!$E:$AP,29,0)="",VLOOKUP($N78,'Resumen Items'!$E:$AP,7,0),VLOOKUP($N78,'Resumen Items'!$E:$AP,29,0))</f>
        <v>3</v>
      </c>
      <c r="Y78" s="153">
        <f>IF(VLOOKUP($N78,'Resumen Items'!$E:$AP,30,0)="",VLOOKUP($N78,'Resumen Items'!$E:$AP,8,0),VLOOKUP($N78,'Resumen Items'!$E:$AP,30,0))</f>
        <v>3</v>
      </c>
      <c r="Z78" s="195">
        <f t="shared" si="13"/>
        <v>0</v>
      </c>
      <c r="AA78" s="195">
        <f t="shared" si="13"/>
        <v>1</v>
      </c>
      <c r="AB78" s="195">
        <f t="shared" si="13"/>
        <v>1</v>
      </c>
      <c r="AC78" s="195">
        <f t="shared" si="13"/>
        <v>1</v>
      </c>
      <c r="AD78" s="195">
        <f t="shared" si="9"/>
        <v>3</v>
      </c>
      <c r="AE78" s="219">
        <f>IF(VLOOKUP($N78,'Resumen Items'!$E:$AP,27,0)="",VLOOKUP($N78,'Resumen Items'!$E:$AP,4,0),VLOOKUP($N78,'Resumen Items'!$E:$AP,25,0))</f>
        <v>0.01</v>
      </c>
      <c r="AG78" s="220">
        <v>0</v>
      </c>
      <c r="AH78" s="220">
        <v>1</v>
      </c>
      <c r="AI78" s="220">
        <v>1</v>
      </c>
      <c r="AJ78" s="220">
        <v>1</v>
      </c>
      <c r="AK78" s="220">
        <v>3</v>
      </c>
      <c r="AL78" s="221">
        <v>0.01</v>
      </c>
      <c r="AM78" s="219"/>
      <c r="AN78" s="195">
        <f t="shared" si="10"/>
        <v>0</v>
      </c>
      <c r="AO78" s="195">
        <f t="shared" si="10"/>
        <v>0</v>
      </c>
      <c r="AP78" s="195">
        <f t="shared" si="10"/>
        <v>0</v>
      </c>
      <c r="AQ78" s="195">
        <f t="shared" si="10"/>
        <v>0</v>
      </c>
      <c r="AR78" s="195">
        <f t="shared" si="11"/>
        <v>0</v>
      </c>
      <c r="AT78" s="195" t="str">
        <f t="shared" si="12"/>
        <v>Amarelo</v>
      </c>
      <c r="AU78" s="195" t="str">
        <f t="shared" si="12"/>
        <v>Verde</v>
      </c>
      <c r="AV78" s="195" t="str">
        <f t="shared" si="12"/>
        <v>Verde</v>
      </c>
      <c r="AW78" s="195" t="str">
        <f t="shared" si="12"/>
        <v>Verde</v>
      </c>
    </row>
    <row r="79" spans="10:49" ht="32" x14ac:dyDescent="0.35">
      <c r="J79" s="216" t="s">
        <v>1159</v>
      </c>
      <c r="K79" s="217" t="s">
        <v>229</v>
      </c>
      <c r="L79" s="217" t="s">
        <v>138</v>
      </c>
      <c r="M79" s="217" t="s">
        <v>158</v>
      </c>
      <c r="N79" s="217" t="s">
        <v>235</v>
      </c>
      <c r="O79" s="217"/>
      <c r="P79" s="217"/>
      <c r="Q79" s="217" t="s">
        <v>306</v>
      </c>
      <c r="R79" s="217"/>
      <c r="S79" s="218">
        <v>0.01</v>
      </c>
      <c r="U79" s="195">
        <f t="shared" si="7"/>
        <v>1</v>
      </c>
      <c r="V79" s="153">
        <f>IF(VLOOKUP($N79,'Resumen Items'!$E:$AP,27,0)="",VLOOKUP($N79,'Resumen Items'!$E:$AP,5,0),VLOOKUP($N79,'Resumen Items'!$E:$AP,27,0))</f>
        <v>3</v>
      </c>
      <c r="W79" s="153">
        <f>IF(VLOOKUP($N79,'Resumen Items'!$E:$AP,28,0)="",VLOOKUP($N79,'Resumen Items'!$E:$AP,6,0),VLOOKUP($N79,'Resumen Items'!$E:$AP,28,0))</f>
        <v>3</v>
      </c>
      <c r="X79" s="153">
        <f>IF(VLOOKUP($N79,'Resumen Items'!$E:$AP,29,0)="",VLOOKUP($N79,'Resumen Items'!$E:$AP,7,0),VLOOKUP($N79,'Resumen Items'!$E:$AP,29,0))</f>
        <v>3</v>
      </c>
      <c r="Y79" s="153">
        <f>IF(VLOOKUP($N79,'Resumen Items'!$E:$AP,30,0)="",VLOOKUP($N79,'Resumen Items'!$E:$AP,8,0),VLOOKUP($N79,'Resumen Items'!$E:$AP,30,0))</f>
        <v>1</v>
      </c>
      <c r="Z79" s="195">
        <f t="shared" si="13"/>
        <v>0</v>
      </c>
      <c r="AA79" s="195">
        <f t="shared" si="13"/>
        <v>0</v>
      </c>
      <c r="AB79" s="195">
        <f t="shared" si="13"/>
        <v>1</v>
      </c>
      <c r="AC79" s="195">
        <f t="shared" si="13"/>
        <v>0</v>
      </c>
      <c r="AD79" s="195">
        <f t="shared" si="9"/>
        <v>1</v>
      </c>
      <c r="AE79" s="219">
        <f>IF(VLOOKUP($N79,'Resumen Items'!$E:$AP,27,0)="",VLOOKUP($N79,'Resumen Items'!$E:$AP,4,0),VLOOKUP($N79,'Resumen Items'!$E:$AP,25,0))</f>
        <v>8.5000000000000006E-3</v>
      </c>
      <c r="AG79" s="220">
        <v>0</v>
      </c>
      <c r="AH79" s="220">
        <v>0</v>
      </c>
      <c r="AI79" s="220">
        <v>1</v>
      </c>
      <c r="AJ79" s="220">
        <v>0</v>
      </c>
      <c r="AK79" s="220">
        <v>1</v>
      </c>
      <c r="AL79" s="221">
        <v>0.01</v>
      </c>
      <c r="AM79" s="219"/>
      <c r="AN79" s="195">
        <f t="shared" si="10"/>
        <v>0</v>
      </c>
      <c r="AO79" s="195">
        <f t="shared" si="10"/>
        <v>0</v>
      </c>
      <c r="AP79" s="195">
        <f t="shared" si="10"/>
        <v>0</v>
      </c>
      <c r="AQ79" s="195">
        <f t="shared" si="10"/>
        <v>0</v>
      </c>
      <c r="AR79" s="195">
        <f t="shared" si="11"/>
        <v>0</v>
      </c>
      <c r="AT79" s="195" t="str">
        <f t="shared" si="12"/>
        <v>Amarelo</v>
      </c>
      <c r="AU79" s="195" t="str">
        <f t="shared" si="12"/>
        <v>Amarelo</v>
      </c>
      <c r="AV79" s="195" t="str">
        <f t="shared" si="12"/>
        <v>Verde</v>
      </c>
      <c r="AW79" s="195" t="str">
        <f t="shared" si="12"/>
        <v/>
      </c>
    </row>
    <row r="80" spans="10:49" ht="32" x14ac:dyDescent="0.35">
      <c r="J80" s="224" t="s">
        <v>1159</v>
      </c>
      <c r="K80" s="225" t="s">
        <v>229</v>
      </c>
      <c r="L80" s="225" t="s">
        <v>141</v>
      </c>
      <c r="M80" s="225" t="s">
        <v>236</v>
      </c>
      <c r="N80" s="225" t="s">
        <v>237</v>
      </c>
      <c r="O80" s="226"/>
      <c r="P80" s="226"/>
      <c r="Q80" s="226"/>
      <c r="R80" s="226"/>
      <c r="S80" s="227">
        <v>0.01</v>
      </c>
      <c r="U80" s="195">
        <f t="shared" si="7"/>
        <v>0</v>
      </c>
      <c r="V80" s="153">
        <f>IF(VLOOKUP($N80,'Resumen Items'!$E:$AP,27,0)="",VLOOKUP($N80,'Resumen Items'!$E:$AP,5,0),VLOOKUP($N80,'Resumen Items'!$E:$AP,27,0))</f>
        <v>3</v>
      </c>
      <c r="W80" s="153">
        <f>IF(VLOOKUP($N80,'Resumen Items'!$E:$AP,28,0)="",VLOOKUP($N80,'Resumen Items'!$E:$AP,6,0),VLOOKUP($N80,'Resumen Items'!$E:$AP,28,0))</f>
        <v>3</v>
      </c>
      <c r="X80" s="153">
        <f>IF(VLOOKUP($N80,'Resumen Items'!$E:$AP,29,0)="",VLOOKUP($N80,'Resumen Items'!$E:$AP,7,0),VLOOKUP($N80,'Resumen Items'!$E:$AP,29,0))</f>
        <v>3</v>
      </c>
      <c r="Y80" s="153">
        <f>IF(VLOOKUP($N80,'Resumen Items'!$E:$AP,30,0)="",VLOOKUP($N80,'Resumen Items'!$E:$AP,8,0),VLOOKUP($N80,'Resumen Items'!$E:$AP,30,0))</f>
        <v>3</v>
      </c>
      <c r="Z80" s="195">
        <f t="shared" si="13"/>
        <v>0</v>
      </c>
      <c r="AA80" s="195">
        <f t="shared" si="13"/>
        <v>0</v>
      </c>
      <c r="AB80" s="195">
        <f t="shared" si="13"/>
        <v>0</v>
      </c>
      <c r="AC80" s="195">
        <f t="shared" si="13"/>
        <v>0</v>
      </c>
      <c r="AD80" s="195">
        <f t="shared" si="9"/>
        <v>0</v>
      </c>
      <c r="AE80" s="219">
        <f>IF(VLOOKUP($N80,'Resumen Items'!$E:$AP,27,0)="",VLOOKUP($N80,'Resumen Items'!$E:$AP,4,0),VLOOKUP($N80,'Resumen Items'!$E:$AP,25,0))</f>
        <v>5.0000000000000001E-3</v>
      </c>
      <c r="AG80" s="220">
        <v>0</v>
      </c>
      <c r="AH80" s="220">
        <v>0</v>
      </c>
      <c r="AI80" s="220">
        <v>0</v>
      </c>
      <c r="AJ80" s="220">
        <v>0</v>
      </c>
      <c r="AK80" s="220">
        <v>0</v>
      </c>
      <c r="AL80" s="221">
        <v>5.0000000000000001E-3</v>
      </c>
      <c r="AM80" s="219"/>
      <c r="AN80" s="195">
        <f t="shared" si="10"/>
        <v>0</v>
      </c>
      <c r="AO80" s="195">
        <f t="shared" si="10"/>
        <v>0</v>
      </c>
      <c r="AP80" s="195">
        <f t="shared" si="10"/>
        <v>0</v>
      </c>
      <c r="AQ80" s="195">
        <f t="shared" si="10"/>
        <v>0</v>
      </c>
      <c r="AR80" s="195">
        <f t="shared" si="11"/>
        <v>0</v>
      </c>
      <c r="AT80" s="195" t="str">
        <f t="shared" si="12"/>
        <v>Amarelo</v>
      </c>
      <c r="AU80" s="195" t="str">
        <f t="shared" si="12"/>
        <v>Amarelo</v>
      </c>
      <c r="AV80" s="195" t="str">
        <f t="shared" si="12"/>
        <v>Amarelo</v>
      </c>
      <c r="AW80" s="195" t="str">
        <f t="shared" si="12"/>
        <v>Amarelo</v>
      </c>
    </row>
  </sheetData>
  <mergeCells count="4">
    <mergeCell ref="V15:Y15"/>
    <mergeCell ref="Z15:AD15"/>
    <mergeCell ref="AG15:AK15"/>
    <mergeCell ref="AT15:AW15"/>
  </mergeCells>
  <conditionalFormatting sqref="O17:R80">
    <cfRule type="expression" dxfId="1041" priority="1">
      <formula>AT17="Verde"</formula>
    </cfRule>
    <cfRule type="expression" dxfId="1040" priority="2">
      <formula>AT17="Amarelo"</formula>
    </cfRule>
    <cfRule type="expression" dxfId="1039" priority="3">
      <formula>AT17="Laranja"</formula>
    </cfRule>
  </conditionalFormatting>
  <conditionalFormatting sqref="V17:Y80">
    <cfRule type="iconSet" priority="4">
      <iconSet showValue="0">
        <cfvo type="percent" val="0"/>
        <cfvo type="num" val="2"/>
        <cfvo type="num" val="3"/>
      </iconSet>
    </cfRule>
  </conditionalFormatting>
  <pageMargins left="0.511811024" right="0.511811024" top="0.78740157499999996" bottom="0.78740157499999996" header="0.31496062000000002" footer="0.31496062000000002"/>
  <pageSetup paperSize="9"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552E6C-A3CA-4929-B5B7-FEB8F9DDFB95}">
  <dimension ref="A1:AD38"/>
  <sheetViews>
    <sheetView showGridLines="0" zoomScale="70" zoomScaleNormal="70" workbookViewId="0">
      <selection activeCell="D2" sqref="D2:AC2"/>
    </sheetView>
  </sheetViews>
  <sheetFormatPr defaultColWidth="0" defaultRowHeight="15" customHeight="1" zeroHeight="1" x14ac:dyDescent="0.35"/>
  <cols>
    <col min="1" max="2" width="9.1796875" customWidth="1"/>
    <col min="3" max="3" width="41.453125" customWidth="1"/>
    <col min="4" max="29" width="9.1796875" customWidth="1"/>
    <col min="30" max="30" width="5.81640625" customWidth="1"/>
    <col min="31" max="16384" width="9.1796875" hidden="1"/>
  </cols>
  <sheetData>
    <row r="1" spans="1:30" ht="44" x14ac:dyDescent="0.5">
      <c r="A1" s="11"/>
      <c r="B1" s="11"/>
      <c r="C1" s="79" t="s">
        <v>0</v>
      </c>
      <c r="D1" s="11"/>
      <c r="E1" s="11"/>
      <c r="F1" s="11"/>
      <c r="G1" s="11"/>
      <c r="H1" s="11"/>
      <c r="I1" s="11"/>
      <c r="J1" s="11"/>
      <c r="K1" s="11"/>
      <c r="L1" s="11"/>
      <c r="M1" s="11"/>
      <c r="N1" s="11"/>
      <c r="O1" s="11"/>
      <c r="P1" s="11"/>
      <c r="Q1" s="11"/>
      <c r="R1" s="11"/>
      <c r="S1" s="11"/>
      <c r="T1" s="11"/>
      <c r="U1" s="11"/>
      <c r="V1" s="11"/>
      <c r="W1" s="11"/>
      <c r="X1" s="11"/>
      <c r="Y1" s="11"/>
      <c r="Z1" s="11"/>
      <c r="AA1" s="11"/>
      <c r="AB1" s="11"/>
      <c r="AC1" s="11"/>
      <c r="AD1" s="1"/>
    </row>
    <row r="2" spans="1:30" ht="44" x14ac:dyDescent="0.35">
      <c r="A2" s="10"/>
      <c r="B2" s="10"/>
      <c r="C2" s="80" t="s">
        <v>1</v>
      </c>
      <c r="D2" s="294" t="s">
        <v>239</v>
      </c>
      <c r="E2" s="294"/>
      <c r="F2" s="294"/>
      <c r="G2" s="294"/>
      <c r="H2" s="294"/>
      <c r="I2" s="294"/>
      <c r="J2" s="294"/>
      <c r="K2" s="294"/>
      <c r="L2" s="294"/>
      <c r="M2" s="294"/>
      <c r="N2" s="294"/>
      <c r="O2" s="294"/>
      <c r="P2" s="294"/>
      <c r="Q2" s="294"/>
      <c r="R2" s="294"/>
      <c r="S2" s="294"/>
      <c r="T2" s="294"/>
      <c r="U2" s="294"/>
      <c r="V2" s="294"/>
      <c r="W2" s="294"/>
      <c r="X2" s="294"/>
      <c r="Y2" s="294"/>
      <c r="Z2" s="294"/>
      <c r="AA2" s="294"/>
      <c r="AB2" s="294"/>
      <c r="AC2" s="294"/>
      <c r="AD2" s="1"/>
    </row>
    <row r="3" spans="1:30" ht="14.5" x14ac:dyDescent="0.35">
      <c r="A3" s="1"/>
      <c r="B3" s="1"/>
      <c r="C3" s="1"/>
      <c r="D3" s="1"/>
      <c r="E3" s="1"/>
      <c r="F3" s="1"/>
      <c r="G3" s="1"/>
      <c r="H3" s="1"/>
      <c r="I3" s="1"/>
      <c r="J3" s="1"/>
      <c r="K3" s="1"/>
      <c r="L3" s="1"/>
      <c r="M3" s="1"/>
      <c r="N3" s="1"/>
      <c r="O3" s="1"/>
      <c r="P3" s="1"/>
      <c r="Q3" s="1"/>
      <c r="R3" s="1"/>
      <c r="S3" s="1"/>
      <c r="T3" s="1"/>
      <c r="U3" s="1"/>
      <c r="V3" s="1"/>
      <c r="W3" s="1"/>
      <c r="X3" s="1"/>
      <c r="Y3" s="1"/>
      <c r="Z3" s="1"/>
      <c r="AA3" s="1"/>
      <c r="AB3" s="1"/>
      <c r="AC3" s="1"/>
      <c r="AD3" s="1"/>
    </row>
    <row r="4" spans="1:30" ht="14.5" x14ac:dyDescent="0.35">
      <c r="A4" s="1"/>
      <c r="B4" s="1"/>
      <c r="C4" s="1"/>
      <c r="D4" s="1"/>
      <c r="E4" s="1"/>
      <c r="F4" s="1"/>
      <c r="G4" s="1"/>
      <c r="H4" s="1"/>
      <c r="I4" s="1"/>
      <c r="J4" s="1"/>
      <c r="K4" s="1"/>
      <c r="L4" s="1"/>
      <c r="M4" s="1"/>
      <c r="N4" s="1"/>
      <c r="O4" s="1"/>
      <c r="P4" s="1"/>
      <c r="Q4" s="1"/>
      <c r="R4" s="1"/>
      <c r="S4" s="1"/>
      <c r="T4" s="1"/>
      <c r="U4" s="1"/>
      <c r="V4" s="1"/>
      <c r="W4" s="1"/>
      <c r="X4" s="1"/>
      <c r="Y4" s="1"/>
      <c r="Z4" s="1"/>
      <c r="AA4" s="1"/>
      <c r="AB4" s="1"/>
      <c r="AC4" s="1"/>
      <c r="AD4" s="1"/>
    </row>
    <row r="5" spans="1:30" ht="14.5" x14ac:dyDescent="0.35">
      <c r="A5" s="1"/>
      <c r="B5" s="1"/>
      <c r="C5" s="1"/>
      <c r="D5" s="1"/>
      <c r="E5" s="1"/>
      <c r="F5" s="1"/>
      <c r="G5" s="1"/>
      <c r="H5" s="1"/>
      <c r="I5" s="1"/>
      <c r="J5" s="1"/>
      <c r="K5" s="1"/>
      <c r="L5" s="1"/>
      <c r="M5" s="1"/>
      <c r="N5" s="1"/>
      <c r="O5" s="1"/>
      <c r="P5" s="1"/>
      <c r="Q5" s="1"/>
      <c r="R5" s="1"/>
      <c r="S5" s="1"/>
      <c r="T5" s="1"/>
      <c r="U5" s="1"/>
      <c r="V5" s="1"/>
      <c r="W5" s="1"/>
      <c r="X5" s="1"/>
      <c r="Y5" s="1"/>
      <c r="Z5" s="1"/>
      <c r="AA5" s="1"/>
      <c r="AB5" s="1"/>
      <c r="AC5" s="1"/>
      <c r="AD5" s="1"/>
    </row>
    <row r="6" spans="1:30" ht="14.5" x14ac:dyDescent="0.35">
      <c r="A6" s="1"/>
      <c r="B6" s="1"/>
      <c r="C6" s="1"/>
      <c r="D6" s="1"/>
      <c r="E6" s="1"/>
      <c r="F6" s="1"/>
      <c r="G6" s="1"/>
      <c r="H6" s="1"/>
      <c r="I6" s="1"/>
      <c r="J6" s="1"/>
      <c r="K6" s="1"/>
      <c r="L6" s="1"/>
      <c r="M6" s="1"/>
      <c r="N6" s="1"/>
      <c r="O6" s="1"/>
      <c r="P6" s="1"/>
      <c r="Q6" s="1"/>
      <c r="R6" s="1"/>
      <c r="S6" s="1"/>
      <c r="T6" s="1"/>
      <c r="U6" s="1"/>
      <c r="V6" s="1"/>
      <c r="W6" s="1"/>
      <c r="X6" s="1"/>
      <c r="Y6" s="1"/>
      <c r="Z6" s="1"/>
      <c r="AA6" s="1"/>
      <c r="AB6" s="1"/>
      <c r="AC6" s="1"/>
      <c r="AD6" s="1"/>
    </row>
    <row r="7" spans="1:30" ht="14.5" x14ac:dyDescent="0.35">
      <c r="A7" s="1"/>
      <c r="B7" s="1"/>
      <c r="C7" s="1"/>
      <c r="D7" s="1"/>
      <c r="E7" s="1"/>
      <c r="F7" s="1"/>
      <c r="G7" s="1"/>
      <c r="H7" s="1"/>
      <c r="I7" s="1"/>
      <c r="J7" s="1"/>
      <c r="K7" s="1"/>
      <c r="L7" s="1"/>
      <c r="M7" s="1"/>
      <c r="N7" s="1"/>
      <c r="O7" s="1"/>
      <c r="P7" s="1"/>
      <c r="Q7" s="1"/>
      <c r="R7" s="1"/>
      <c r="S7" s="1"/>
      <c r="T7" s="1"/>
      <c r="U7" s="1"/>
      <c r="V7" s="1"/>
      <c r="W7" s="1"/>
      <c r="X7" s="1"/>
      <c r="Y7" s="1"/>
      <c r="Z7" s="1"/>
      <c r="AA7" s="1"/>
      <c r="AB7" s="1"/>
      <c r="AC7" s="1"/>
      <c r="AD7" s="1"/>
    </row>
    <row r="8" spans="1:30" ht="14.5" x14ac:dyDescent="0.35">
      <c r="A8" s="1"/>
      <c r="B8" s="1"/>
      <c r="C8" s="1"/>
      <c r="D8" s="1"/>
      <c r="E8" s="1"/>
      <c r="F8" s="1"/>
      <c r="G8" s="1"/>
      <c r="H8" s="1"/>
      <c r="I8" s="1"/>
      <c r="J8" s="1"/>
      <c r="K8" s="1"/>
      <c r="L8" s="1"/>
      <c r="M8" s="1"/>
      <c r="N8" s="1"/>
      <c r="O8" s="1"/>
      <c r="P8" s="1"/>
      <c r="Q8" s="1"/>
      <c r="R8" s="1"/>
      <c r="S8" s="1"/>
      <c r="T8" s="1"/>
      <c r="U8" s="1"/>
      <c r="V8" s="1"/>
      <c r="W8" s="1"/>
      <c r="X8" s="1"/>
      <c r="Y8" s="1"/>
      <c r="Z8" s="1"/>
      <c r="AA8" s="1"/>
      <c r="AB8" s="1"/>
      <c r="AC8" s="1"/>
      <c r="AD8" s="1"/>
    </row>
    <row r="9" spans="1:30" ht="14.5" x14ac:dyDescent="0.35">
      <c r="A9" s="1"/>
      <c r="B9" s="1"/>
      <c r="C9" s="1"/>
      <c r="D9" s="1"/>
      <c r="E9" s="1"/>
      <c r="F9" s="1"/>
      <c r="G9" s="1"/>
      <c r="H9" s="1"/>
      <c r="I9" s="1"/>
      <c r="J9" s="1"/>
      <c r="K9" s="1"/>
      <c r="L9" s="1"/>
      <c r="M9" s="1"/>
      <c r="N9" s="1"/>
      <c r="O9" s="1"/>
      <c r="P9" s="1"/>
      <c r="Q9" s="1"/>
      <c r="R9" s="1"/>
      <c r="S9" s="1"/>
      <c r="T9" s="1"/>
      <c r="U9" s="1"/>
      <c r="V9" s="1"/>
      <c r="W9" s="1"/>
      <c r="X9" s="1"/>
      <c r="Y9" s="1"/>
      <c r="Z9" s="1"/>
      <c r="AA9" s="1"/>
      <c r="AB9" s="1"/>
      <c r="AC9" s="1"/>
      <c r="AD9" s="1"/>
    </row>
    <row r="10" spans="1:30" ht="14.5" x14ac:dyDescent="0.35">
      <c r="A10" s="1"/>
      <c r="B10" s="1"/>
      <c r="C10" s="1"/>
      <c r="D10" s="1"/>
      <c r="E10" s="1"/>
      <c r="F10" s="1"/>
      <c r="G10" s="1"/>
      <c r="H10" s="1"/>
      <c r="I10" s="1"/>
      <c r="J10" s="1"/>
      <c r="K10" s="1"/>
      <c r="L10" s="1"/>
      <c r="M10" s="1"/>
      <c r="N10" s="1"/>
      <c r="O10" s="1"/>
      <c r="P10" s="1"/>
      <c r="Q10" s="1"/>
      <c r="R10" s="1"/>
      <c r="S10" s="1"/>
      <c r="T10" s="1"/>
      <c r="U10" s="1"/>
      <c r="V10" s="1"/>
      <c r="W10" s="1"/>
      <c r="X10" s="1"/>
      <c r="Y10" s="1"/>
      <c r="Z10" s="1"/>
      <c r="AA10" s="1"/>
      <c r="AB10" s="1"/>
      <c r="AC10" s="1"/>
      <c r="AD10" s="1"/>
    </row>
    <row r="11" spans="1:30" ht="14.5" x14ac:dyDescent="0.35">
      <c r="A11" s="1"/>
      <c r="B11" s="1"/>
      <c r="C11" s="1"/>
      <c r="D11" s="1"/>
      <c r="E11" s="1"/>
      <c r="F11" s="1"/>
      <c r="G11" s="1"/>
      <c r="H11" s="1"/>
      <c r="I11" s="1"/>
      <c r="J11" s="1"/>
      <c r="K11" s="1"/>
      <c r="L11" s="1"/>
      <c r="M11" s="1"/>
      <c r="N11" s="1"/>
      <c r="O11" s="1"/>
      <c r="P11" s="1"/>
      <c r="Q11" s="1"/>
      <c r="R11" s="1"/>
      <c r="S11" s="1"/>
      <c r="T11" s="1"/>
      <c r="U11" s="1"/>
      <c r="V11" s="1"/>
      <c r="W11" s="1"/>
      <c r="X11" s="1"/>
      <c r="Y11" s="1"/>
      <c r="Z11" s="1"/>
      <c r="AA11" s="1"/>
      <c r="AB11" s="1"/>
      <c r="AC11" s="1"/>
      <c r="AD11" s="1"/>
    </row>
    <row r="12" spans="1:30" ht="14.5" x14ac:dyDescent="0.35">
      <c r="A12" s="1"/>
      <c r="B12" s="1"/>
      <c r="C12" s="1"/>
      <c r="D12" s="1"/>
      <c r="E12" s="1"/>
      <c r="F12" s="1"/>
      <c r="G12" s="1"/>
      <c r="H12" s="1"/>
      <c r="I12" s="1"/>
      <c r="J12" s="1"/>
      <c r="K12" s="1"/>
      <c r="L12" s="1"/>
      <c r="M12" s="1"/>
      <c r="N12" s="1"/>
      <c r="O12" s="1"/>
      <c r="P12" s="1"/>
      <c r="Q12" s="1"/>
      <c r="R12" s="1"/>
      <c r="S12" s="1"/>
      <c r="T12" s="1"/>
      <c r="U12" s="1"/>
      <c r="V12" s="1"/>
      <c r="W12" s="1"/>
      <c r="X12" s="1"/>
      <c r="Y12" s="1"/>
      <c r="Z12" s="1"/>
      <c r="AA12" s="1"/>
      <c r="AB12" s="1"/>
      <c r="AC12" s="1"/>
      <c r="AD12" s="1"/>
    </row>
    <row r="13" spans="1:30" ht="14.5" x14ac:dyDescent="0.35">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c r="AD13" s="1"/>
    </row>
    <row r="14" spans="1:30" ht="14.5" x14ac:dyDescent="0.35">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row>
    <row r="15" spans="1:30" ht="14.5" x14ac:dyDescent="0.35">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row>
    <row r="16" spans="1:30" ht="14.5" x14ac:dyDescent="0.35">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row>
    <row r="17" spans="1:30" ht="14.5" x14ac:dyDescent="0.35">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row>
    <row r="18" spans="1:30" ht="14.5" x14ac:dyDescent="0.35">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row>
    <row r="19" spans="1:30" ht="14.5" x14ac:dyDescent="0.35">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row>
    <row r="20" spans="1:30" ht="14.5" x14ac:dyDescent="0.35">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row>
    <row r="21" spans="1:30" ht="14.5" x14ac:dyDescent="0.35">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row>
    <row r="22" spans="1:30" ht="14.5" x14ac:dyDescent="0.35">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row>
    <row r="23" spans="1:30" ht="14.5" x14ac:dyDescent="0.35">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row>
    <row r="24" spans="1:30" ht="14.5" x14ac:dyDescent="0.35">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row>
    <row r="25" spans="1:30" ht="14.5" x14ac:dyDescent="0.35">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row>
    <row r="26" spans="1:30" ht="14.5" x14ac:dyDescent="0.3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row>
    <row r="27" spans="1:30" ht="14.5" x14ac:dyDescent="0.35">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row>
    <row r="28" spans="1:30" ht="14.5" x14ac:dyDescent="0.35">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row>
    <row r="29" spans="1:30" ht="14.5" x14ac:dyDescent="0.3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row>
    <row r="30" spans="1:30" ht="14.5" x14ac:dyDescent="0.35">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row>
    <row r="31" spans="1:30" ht="14.5" x14ac:dyDescent="0.35">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row>
    <row r="32" spans="1:30" ht="14.5" x14ac:dyDescent="0.35">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row>
    <row r="33" spans="1:30" ht="14.5" x14ac:dyDescent="0.35">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row>
    <row r="34" spans="1:30" ht="14.5" x14ac:dyDescent="0.35">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row>
    <row r="35" spans="1:30" ht="14.5" x14ac:dyDescent="0.35">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row>
    <row r="36" spans="1:30" ht="14.5" x14ac:dyDescent="0.35">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row>
    <row r="37" spans="1:30" ht="14.5" x14ac:dyDescent="0.35">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row>
    <row r="38" spans="1:30" ht="14.5" x14ac:dyDescent="0.35">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row>
  </sheetData>
  <mergeCells count="1">
    <mergeCell ref="D2:AC2"/>
  </mergeCells>
  <pageMargins left="0.511811024" right="0.511811024" top="0.78740157499999996" bottom="0.78740157499999996" header="0.31496062000000002" footer="0.31496062000000002"/>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4C27863-2B5C-4DF5-82C2-BE177B9E528D}">
  <dimension ref="B1:V31"/>
  <sheetViews>
    <sheetView zoomScale="80" zoomScaleNormal="80" workbookViewId="0">
      <selection activeCell="L7" sqref="L7"/>
    </sheetView>
  </sheetViews>
  <sheetFormatPr defaultRowHeight="14.5" x14ac:dyDescent="0.35"/>
  <cols>
    <col min="2" max="2" width="12.453125" customWidth="1"/>
    <col min="3" max="3" width="11.26953125" bestFit="1" customWidth="1"/>
    <col min="6" max="6" width="12.453125" customWidth="1"/>
    <col min="7" max="9" width="11.26953125" bestFit="1" customWidth="1"/>
  </cols>
  <sheetData>
    <row r="1" spans="2:20" x14ac:dyDescent="0.35">
      <c r="F1" t="s">
        <v>240</v>
      </c>
      <c r="N1" t="s">
        <v>241</v>
      </c>
    </row>
    <row r="2" spans="2:20" x14ac:dyDescent="0.35">
      <c r="B2" t="s">
        <v>238</v>
      </c>
      <c r="C2" s="97">
        <f>'Resumen Items'!F75</f>
        <v>1.0000000000000007</v>
      </c>
      <c r="G2" t="s">
        <v>131</v>
      </c>
      <c r="H2" t="s">
        <v>242</v>
      </c>
      <c r="I2" t="s">
        <v>243</v>
      </c>
      <c r="J2" t="s">
        <v>196</v>
      </c>
      <c r="K2" t="s">
        <v>244</v>
      </c>
      <c r="L2" t="s">
        <v>229</v>
      </c>
      <c r="O2" t="s">
        <v>245</v>
      </c>
      <c r="P2" t="s">
        <v>246</v>
      </c>
      <c r="Q2" t="s">
        <v>247</v>
      </c>
      <c r="R2" t="s">
        <v>248</v>
      </c>
      <c r="S2" t="s">
        <v>249</v>
      </c>
      <c r="T2" t="s">
        <v>250</v>
      </c>
    </row>
    <row r="3" spans="2:20" x14ac:dyDescent="0.35">
      <c r="C3" s="97"/>
      <c r="F3" t="s">
        <v>238</v>
      </c>
      <c r="G3" s="96">
        <f>Estratégia!E27</f>
        <v>0.25</v>
      </c>
      <c r="H3" s="96">
        <f>Adquisición!E16</f>
        <v>0.05</v>
      </c>
      <c r="I3" s="96">
        <f>Control!E24</f>
        <v>0.2</v>
      </c>
      <c r="J3" s="104">
        <f>Mercado!E26</f>
        <v>0.25</v>
      </c>
      <c r="K3" s="96">
        <f>Mantenimiento!E21</f>
        <v>0.2</v>
      </c>
      <c r="L3" s="96">
        <f>Descarte!E16</f>
        <v>0.05</v>
      </c>
      <c r="N3" t="s">
        <v>251</v>
      </c>
      <c r="O3" s="104">
        <f>G5-G4</f>
        <v>0.45</v>
      </c>
      <c r="P3" s="104">
        <f t="shared" ref="P3:Q3" si="0">H5-H4</f>
        <v>0.23999999999999994</v>
      </c>
      <c r="Q3" s="104">
        <f t="shared" si="0"/>
        <v>0.59499999999999986</v>
      </c>
      <c r="R3" s="96">
        <f>J5-J4</f>
        <v>0.44100000000000023</v>
      </c>
      <c r="S3" s="96">
        <f>K5-K4</f>
        <v>0.34125000000000016</v>
      </c>
      <c r="T3" s="96">
        <f>L5-L4</f>
        <v>0.30000000000000016</v>
      </c>
    </row>
    <row r="4" spans="2:20" x14ac:dyDescent="0.35">
      <c r="B4" t="s">
        <v>252</v>
      </c>
      <c r="C4" s="95">
        <f>'Resumen Items'!H75</f>
        <v>0.38575000000000015</v>
      </c>
      <c r="F4" t="s">
        <v>253</v>
      </c>
      <c r="G4" s="104">
        <f>Estratégia!G27/G3</f>
        <v>0.37000000000000005</v>
      </c>
      <c r="H4" s="104">
        <f>Adquisición!G16/H3</f>
        <v>0.48999999999999994</v>
      </c>
      <c r="I4" s="104">
        <f>Control!G24/I3</f>
        <v>0.27</v>
      </c>
      <c r="J4" s="104">
        <f>Mercado!G26/J3</f>
        <v>0.318</v>
      </c>
      <c r="K4" s="104">
        <f>Mantenimiento!G21/K3</f>
        <v>0.50124999999999997</v>
      </c>
      <c r="L4" s="104">
        <f>Descarte!G16/L3</f>
        <v>0.69999999999999984</v>
      </c>
      <c r="O4" s="98"/>
      <c r="P4" s="98"/>
      <c r="Q4" s="98"/>
    </row>
    <row r="5" spans="2:20" x14ac:dyDescent="0.35">
      <c r="B5" t="s">
        <v>109</v>
      </c>
      <c r="C5" s="95">
        <f>'Resumen Items'!N75</f>
        <v>0.82275000000000009</v>
      </c>
      <c r="F5" t="s">
        <v>254</v>
      </c>
      <c r="G5" s="104">
        <f>Estratégia!M27/G3</f>
        <v>0.82000000000000006</v>
      </c>
      <c r="H5" s="104">
        <f>Adquisición!M16/H3</f>
        <v>0.72999999999999987</v>
      </c>
      <c r="I5" s="104">
        <f>Control!M24/I3</f>
        <v>0.86499999999999988</v>
      </c>
      <c r="J5" s="104">
        <f>Mercado!M26/J3</f>
        <v>0.75900000000000023</v>
      </c>
      <c r="K5" s="104">
        <f>Mantenimiento!M21/K3</f>
        <v>0.84250000000000014</v>
      </c>
      <c r="L5" s="104">
        <f>Descarte!M16/L3</f>
        <v>1</v>
      </c>
      <c r="O5" s="98"/>
      <c r="P5" s="98"/>
      <c r="Q5" s="98"/>
    </row>
    <row r="27" spans="6:22" x14ac:dyDescent="0.35">
      <c r="F27" t="s">
        <v>240</v>
      </c>
    </row>
    <row r="28" spans="6:22" ht="67.5" x14ac:dyDescent="0.35">
      <c r="G28" s="114" t="s">
        <v>161</v>
      </c>
      <c r="H28" s="114" t="s">
        <v>255</v>
      </c>
      <c r="I28" s="114" t="s">
        <v>256</v>
      </c>
      <c r="J28" s="114" t="s">
        <v>257</v>
      </c>
      <c r="K28" s="114" t="s">
        <v>258</v>
      </c>
      <c r="L28" s="114" t="s">
        <v>259</v>
      </c>
      <c r="M28" s="114" t="s">
        <v>260</v>
      </c>
      <c r="N28" s="114" t="s">
        <v>261</v>
      </c>
      <c r="O28" s="114" t="s">
        <v>262</v>
      </c>
      <c r="P28" s="114" t="s">
        <v>263</v>
      </c>
      <c r="Q28" s="114" t="s">
        <v>264</v>
      </c>
      <c r="R28" s="114" t="s">
        <v>194</v>
      </c>
      <c r="S28" s="114" t="s">
        <v>265</v>
      </c>
      <c r="T28" s="114" t="s">
        <v>266</v>
      </c>
      <c r="U28" s="114" t="s">
        <v>267</v>
      </c>
    </row>
    <row r="29" spans="6:22" x14ac:dyDescent="0.35">
      <c r="F29" t="s">
        <v>238</v>
      </c>
      <c r="G29" s="171" t="e">
        <f>SUMIF(#REF!,'Calculos '!G$28,#REF!)</f>
        <v>#REF!</v>
      </c>
      <c r="H29" s="171" t="e">
        <f>SUMIF(#REF!,'Calculos '!H$28,#REF!)</f>
        <v>#REF!</v>
      </c>
      <c r="I29" s="171" t="e">
        <f>SUMIF(#REF!,'Calculos '!I$28,#REF!)</f>
        <v>#REF!</v>
      </c>
      <c r="J29" s="171" t="e">
        <f>SUMIF(#REF!,'Calculos '!J$28,#REF!)</f>
        <v>#REF!</v>
      </c>
      <c r="K29" s="171" t="e">
        <f>SUMIF(#REF!,'Calculos '!K$28,#REF!)</f>
        <v>#REF!</v>
      </c>
      <c r="L29" s="171" t="e">
        <f>SUMIF(#REF!,'Calculos '!L$28,#REF!)</f>
        <v>#REF!</v>
      </c>
      <c r="M29" s="171" t="e">
        <f>SUMIF(#REF!,'Calculos '!M$28,#REF!)</f>
        <v>#REF!</v>
      </c>
      <c r="N29" s="171" t="e">
        <f>SUMIF(#REF!,'Calculos '!N$28,#REF!)</f>
        <v>#REF!</v>
      </c>
      <c r="O29" s="171" t="e">
        <f>SUMIF(#REF!,'Calculos '!O$28,#REF!)</f>
        <v>#REF!</v>
      </c>
      <c r="P29" s="171" t="e">
        <f>SUMIF(#REF!,'Calculos '!P$28,#REF!)</f>
        <v>#REF!</v>
      </c>
      <c r="Q29" s="171" t="e">
        <f>SUMIF(#REF!,'Calculos '!Q$28,#REF!)</f>
        <v>#REF!</v>
      </c>
      <c r="R29" s="171" t="e">
        <f>SUMIF(#REF!,'Calculos '!R$28,#REF!)</f>
        <v>#REF!</v>
      </c>
      <c r="S29" s="104" t="e">
        <f>SUMIF(#REF!,'Calculos '!S$28,#REF!)</f>
        <v>#REF!</v>
      </c>
      <c r="T29" s="104" t="e">
        <f>SUMIF(#REF!,'Calculos '!T$28,#REF!)</f>
        <v>#REF!</v>
      </c>
      <c r="U29" s="104" t="e">
        <f>SUMIF(#REF!,'Calculos '!U$28,#REF!)</f>
        <v>#REF!</v>
      </c>
      <c r="V29" s="96"/>
    </row>
    <row r="30" spans="6:22" x14ac:dyDescent="0.35">
      <c r="F30" t="s">
        <v>253</v>
      </c>
      <c r="G30" s="104" t="e">
        <f>SUMIF(#REF!,'Calculos '!G$28,#REF!)</f>
        <v>#REF!</v>
      </c>
      <c r="H30" s="104" t="e">
        <f>SUMIF(#REF!,'Calculos '!H$28,#REF!)</f>
        <v>#REF!</v>
      </c>
      <c r="I30" s="104" t="e">
        <f>SUMIF(#REF!,'Calculos '!I$28,#REF!)</f>
        <v>#REF!</v>
      </c>
      <c r="J30" s="104" t="e">
        <f>SUMIF(#REF!,'Calculos '!J$28,#REF!)</f>
        <v>#REF!</v>
      </c>
      <c r="K30" s="104" t="e">
        <f>SUMIF(#REF!,'Calculos '!K$28,#REF!)</f>
        <v>#REF!</v>
      </c>
      <c r="L30" s="104" t="e">
        <f>SUMIF(#REF!,'Calculos '!L$28,#REF!)</f>
        <v>#REF!</v>
      </c>
      <c r="M30" s="104" t="e">
        <f>SUMIF(#REF!,'Calculos '!M$28,#REF!)</f>
        <v>#REF!</v>
      </c>
      <c r="N30" s="104" t="e">
        <f>SUMIF(#REF!,'Calculos '!N$28,#REF!)</f>
        <v>#REF!</v>
      </c>
      <c r="O30" s="104" t="e">
        <f>SUMIF(#REF!,'Calculos '!O$28,#REF!)</f>
        <v>#REF!</v>
      </c>
      <c r="P30" s="104" t="e">
        <f>SUMIF(#REF!,'Calculos '!P$28,#REF!)</f>
        <v>#REF!</v>
      </c>
      <c r="Q30" s="104" t="e">
        <f>SUMIF(#REF!,'Calculos '!Q$28,#REF!)</f>
        <v>#REF!</v>
      </c>
      <c r="R30" s="104" t="e">
        <f>SUMIF(#REF!,'Calculos '!R$28,#REF!)</f>
        <v>#REF!</v>
      </c>
      <c r="S30" s="104" t="e">
        <f>SUMIF(#REF!,'Calculos '!S$28,#REF!)</f>
        <v>#REF!</v>
      </c>
      <c r="T30" s="104" t="e">
        <f>SUMIF(#REF!,'Calculos '!T$28,#REF!)</f>
        <v>#REF!</v>
      </c>
      <c r="U30" s="104" t="e">
        <f>SUMIF(#REF!,'Calculos '!U$28,#REF!)</f>
        <v>#REF!</v>
      </c>
    </row>
    <row r="31" spans="6:22" x14ac:dyDescent="0.35">
      <c r="F31" t="s">
        <v>254</v>
      </c>
      <c r="G31" s="104" t="e">
        <f>SUMIF(#REF!,'Calculos '!G$28,#REF!)</f>
        <v>#REF!</v>
      </c>
      <c r="H31" s="104" t="e">
        <f>SUMIF(#REF!,'Calculos '!H$28,#REF!)</f>
        <v>#REF!</v>
      </c>
      <c r="I31" s="104" t="e">
        <f>SUMIF(#REF!,'Calculos '!I$28,#REF!)</f>
        <v>#REF!</v>
      </c>
      <c r="J31" s="104" t="e">
        <f>SUMIF(#REF!,'Calculos '!J$28,#REF!)</f>
        <v>#REF!</v>
      </c>
      <c r="K31" s="104" t="e">
        <f>SUMIF(#REF!,'Calculos '!K$28,#REF!)</f>
        <v>#REF!</v>
      </c>
      <c r="L31" s="104" t="e">
        <f>SUMIF(#REF!,'Calculos '!L$28,#REF!)</f>
        <v>#REF!</v>
      </c>
      <c r="M31" s="104" t="e">
        <f>SUMIF(#REF!,'Calculos '!M$28,#REF!)</f>
        <v>#REF!</v>
      </c>
      <c r="N31" s="104" t="e">
        <f>SUMIF(#REF!,'Calculos '!N$28,#REF!)</f>
        <v>#REF!</v>
      </c>
      <c r="O31" s="104" t="e">
        <f>SUMIF(#REF!,'Calculos '!O$28,#REF!)</f>
        <v>#REF!</v>
      </c>
      <c r="P31" s="104" t="e">
        <f>SUMIF(#REF!,'Calculos '!P$28,#REF!)</f>
        <v>#REF!</v>
      </c>
      <c r="Q31" s="104" t="e">
        <f>SUMIF(#REF!,'Calculos '!Q$28,#REF!)</f>
        <v>#REF!</v>
      </c>
      <c r="R31" s="104" t="e">
        <f>SUMIF(#REF!,'Calculos '!R$28,#REF!)</f>
        <v>#REF!</v>
      </c>
      <c r="S31" s="104" t="e">
        <f>SUMIF(#REF!,'Calculos '!S$28,#REF!)</f>
        <v>#REF!</v>
      </c>
      <c r="T31" s="104" t="e">
        <f>SUMIF(#REF!,'Calculos '!T$28,#REF!)</f>
        <v>#REF!</v>
      </c>
      <c r="U31" s="104" t="e">
        <f>SUMIF(#REF!,'Calculos '!U$28,#REF!)</f>
        <v>#REF!</v>
      </c>
    </row>
  </sheetData>
  <pageMargins left="0.511811024" right="0.511811024" top="0.78740157499999996" bottom="0.78740157499999996" header="0.31496062000000002" footer="0.31496062000000002"/>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B88BAE5-1A4A-4F1A-ACB2-ADBC8825C37C}">
  <sheetPr codeName="Planilha12"/>
  <dimension ref="A1:AM29"/>
  <sheetViews>
    <sheetView showGridLines="0" tabSelected="1" zoomScale="70" zoomScaleNormal="70" workbookViewId="0">
      <pane xSplit="5" ySplit="9" topLeftCell="J23" activePane="bottomRight" state="frozen"/>
      <selection activeCell="K3" sqref="K3:S4"/>
      <selection pane="topRight" activeCell="K3" sqref="K3:S4"/>
      <selection pane="bottomLeft" activeCell="K3" sqref="K3:S4"/>
      <selection pane="bottomRight"/>
    </sheetView>
  </sheetViews>
  <sheetFormatPr defaultColWidth="0" defaultRowHeight="14.5" zeroHeight="1" outlineLevelCol="1" x14ac:dyDescent="0.35"/>
  <cols>
    <col min="1" max="1" width="2.1796875" customWidth="1"/>
    <col min="2" max="2" width="15.54296875" customWidth="1"/>
    <col min="3" max="3" width="4.81640625" customWidth="1"/>
    <col min="4" max="4" width="39.26953125" customWidth="1"/>
    <col min="5" max="5" width="10.453125" customWidth="1"/>
    <col min="6" max="6" width="20.453125" customWidth="1"/>
    <col min="7" max="7" width="11.1796875" customWidth="1"/>
    <col min="8" max="11" width="5.81640625" customWidth="1" outlineLevel="1"/>
    <col min="12" max="12" width="20.54296875" customWidth="1"/>
    <col min="13" max="13" width="11.54296875" customWidth="1"/>
    <col min="14" max="14" width="10.81640625" customWidth="1"/>
    <col min="15" max="18" width="5.81640625" customWidth="1" outlineLevel="1"/>
    <col min="19" max="19" width="12.453125" customWidth="1" outlineLevel="1"/>
    <col min="20" max="20" width="16.81640625" customWidth="1" outlineLevel="1"/>
    <col min="21" max="21" width="6.1796875" customWidth="1" outlineLevel="1"/>
    <col min="22" max="25" width="6.7265625" customWidth="1" outlineLevel="1"/>
    <col min="26" max="26" width="20.54296875" customWidth="1"/>
    <col min="27" max="27" width="19.1796875" customWidth="1"/>
    <col min="28" max="28" width="12.1796875" customWidth="1"/>
    <col min="29" max="29" width="11.54296875" customWidth="1"/>
    <col min="30" max="33" width="5.81640625" customWidth="1" outlineLevel="1"/>
    <col min="34" max="34" width="9.1796875" customWidth="1"/>
    <col min="35" max="39" width="0" hidden="1" customWidth="1"/>
    <col min="40" max="16384" width="9.1796875" hidden="1"/>
  </cols>
  <sheetData>
    <row r="1" spans="1:34"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3"/>
      <c r="Z1" s="13"/>
      <c r="AA1" s="13"/>
      <c r="AB1" s="13"/>
      <c r="AC1" s="13"/>
      <c r="AD1" s="13"/>
      <c r="AE1" s="13"/>
      <c r="AF1" s="1"/>
      <c r="AG1" s="1"/>
      <c r="AH1" s="1"/>
    </row>
    <row r="2" spans="1:34" ht="44" x14ac:dyDescent="0.5">
      <c r="A2" s="1"/>
      <c r="B2" s="11"/>
      <c r="C2" s="11"/>
      <c r="D2" s="79" t="s">
        <v>0</v>
      </c>
      <c r="E2" s="79"/>
      <c r="F2" s="11"/>
      <c r="G2" s="11"/>
      <c r="H2" s="11"/>
      <c r="I2" s="11"/>
      <c r="J2" s="11"/>
      <c r="K2" s="11"/>
      <c r="L2" s="11"/>
      <c r="M2" s="11"/>
      <c r="N2" s="11"/>
      <c r="O2" s="11"/>
      <c r="P2" s="11"/>
      <c r="Q2" s="11"/>
      <c r="R2" s="11"/>
      <c r="S2" s="11"/>
      <c r="T2" s="11"/>
      <c r="U2" s="11"/>
      <c r="V2" s="11"/>
      <c r="W2" s="11"/>
      <c r="X2" s="11"/>
      <c r="Y2" s="11"/>
      <c r="Z2" s="11"/>
      <c r="AA2" s="11"/>
      <c r="AB2" s="11"/>
      <c r="AC2" s="11"/>
      <c r="AD2" s="11"/>
      <c r="AE2" s="11"/>
      <c r="AF2" s="1"/>
      <c r="AG2" s="1"/>
      <c r="AH2" s="1"/>
    </row>
    <row r="3" spans="1:34" ht="44" x14ac:dyDescent="0.35">
      <c r="A3" s="1"/>
      <c r="B3" s="10"/>
      <c r="C3" s="10"/>
      <c r="D3" s="80" t="s">
        <v>1</v>
      </c>
      <c r="E3" s="80"/>
      <c r="F3" s="295" t="s">
        <v>245</v>
      </c>
      <c r="G3" s="295"/>
      <c r="H3" s="295"/>
      <c r="I3" s="295"/>
      <c r="J3" s="295"/>
      <c r="K3" s="295"/>
      <c r="L3" s="295"/>
      <c r="M3" s="295"/>
      <c r="N3" s="295"/>
      <c r="O3" s="295"/>
      <c r="P3" s="295"/>
      <c r="Q3" s="295"/>
      <c r="R3" s="295"/>
      <c r="S3" s="295"/>
      <c r="T3" s="295"/>
      <c r="U3" s="295"/>
      <c r="V3" s="295"/>
      <c r="W3" s="295"/>
      <c r="X3" s="295"/>
      <c r="Y3" s="295"/>
      <c r="Z3" s="295"/>
      <c r="AA3" s="295"/>
      <c r="AB3" s="295"/>
      <c r="AC3" s="295"/>
      <c r="AD3" s="295"/>
      <c r="AE3" s="295"/>
      <c r="AF3" s="1"/>
      <c r="AG3" s="1"/>
      <c r="AH3" s="1"/>
    </row>
    <row r="4" spans="1:34" ht="7.5" customHeight="1" x14ac:dyDescent="0.35">
      <c r="A4" s="1"/>
      <c r="B4" s="1"/>
      <c r="C4" s="1"/>
      <c r="D4" s="1"/>
      <c r="E4" s="1"/>
      <c r="F4" s="1"/>
      <c r="G4" s="1"/>
      <c r="H4" s="1"/>
      <c r="I4" s="1"/>
      <c r="J4" s="1"/>
      <c r="K4" s="1"/>
      <c r="L4" s="1"/>
      <c r="M4" s="1"/>
      <c r="N4" s="1"/>
      <c r="O4" s="1"/>
      <c r="P4" s="1"/>
      <c r="Q4" s="1"/>
      <c r="R4" s="1"/>
      <c r="S4" s="1"/>
      <c r="T4" s="1"/>
      <c r="U4" s="1"/>
      <c r="V4" s="1"/>
      <c r="W4" s="1"/>
      <c r="X4" s="1"/>
      <c r="Y4" s="1"/>
      <c r="Z4" s="1"/>
      <c r="AA4" s="1"/>
      <c r="AB4" s="1"/>
      <c r="AC4" s="1"/>
      <c r="AD4" s="1"/>
      <c r="AE4" s="1"/>
      <c r="AF4" s="1"/>
      <c r="AG4" s="1"/>
      <c r="AH4" s="1"/>
    </row>
    <row r="5" spans="1:34" ht="19.5" customHeight="1" x14ac:dyDescent="0.35">
      <c r="A5" s="1"/>
      <c r="B5" s="258" t="s">
        <v>268</v>
      </c>
      <c r="C5" s="258"/>
      <c r="D5" s="258"/>
      <c r="E5" s="1"/>
      <c r="F5" s="258" t="s">
        <v>99</v>
      </c>
      <c r="G5" s="258"/>
      <c r="H5" s="258"/>
      <c r="I5" s="258"/>
      <c r="J5" s="258"/>
      <c r="K5" s="1"/>
      <c r="L5" s="258" t="s">
        <v>109</v>
      </c>
      <c r="M5" s="258"/>
      <c r="N5" s="130"/>
      <c r="O5" s="130"/>
      <c r="P5" s="130"/>
      <c r="Q5" s="130"/>
      <c r="R5" s="130"/>
      <c r="S5" s="1"/>
      <c r="T5" s="1"/>
      <c r="U5" s="1"/>
      <c r="V5" s="1"/>
      <c r="W5" s="1"/>
      <c r="X5" s="1"/>
      <c r="Y5" s="1"/>
      <c r="Z5" s="258" t="s">
        <v>110</v>
      </c>
      <c r="AA5" s="258"/>
      <c r="AB5" s="130"/>
      <c r="AC5" s="130"/>
      <c r="AD5" s="130"/>
      <c r="AE5" s="130"/>
      <c r="AF5" s="130"/>
      <c r="AG5" s="1"/>
      <c r="AH5" s="1"/>
    </row>
    <row r="6" spans="1:34" ht="11.25" customHeight="1" x14ac:dyDescent="0.35">
      <c r="A6" s="1"/>
      <c r="B6" s="1"/>
      <c r="C6" s="1"/>
      <c r="D6" s="1"/>
      <c r="E6" s="1"/>
      <c r="F6" s="1"/>
      <c r="G6" s="1"/>
      <c r="H6" s="1"/>
      <c r="I6" s="1"/>
      <c r="J6" s="1"/>
      <c r="K6" s="1"/>
      <c r="L6" s="1"/>
      <c r="M6" s="1"/>
      <c r="N6" s="1"/>
      <c r="O6" s="1"/>
      <c r="P6" s="1"/>
      <c r="Q6" s="1"/>
      <c r="R6" s="1"/>
      <c r="S6" s="1"/>
      <c r="T6" s="1"/>
      <c r="U6" s="158">
        <v>6</v>
      </c>
      <c r="V6" s="158">
        <v>7</v>
      </c>
      <c r="W6" s="158">
        <v>8</v>
      </c>
      <c r="X6" s="158">
        <v>9</v>
      </c>
      <c r="Y6" s="158">
        <v>10</v>
      </c>
      <c r="Z6" s="1"/>
      <c r="AA6" s="1"/>
      <c r="AB6" s="1"/>
      <c r="AC6" s="1"/>
      <c r="AD6" s="1"/>
      <c r="AE6" s="1"/>
      <c r="AF6" s="1"/>
      <c r="AG6" s="1"/>
      <c r="AH6" s="1"/>
    </row>
    <row r="7" spans="1:34" ht="22.5" customHeight="1" x14ac:dyDescent="0.35">
      <c r="A7" s="1"/>
      <c r="B7" s="273" t="s">
        <v>112</v>
      </c>
      <c r="C7" s="273" t="s">
        <v>113</v>
      </c>
      <c r="D7" s="273" t="s">
        <v>114</v>
      </c>
      <c r="E7" s="273" t="s">
        <v>52</v>
      </c>
      <c r="F7" s="274" t="s">
        <v>115</v>
      </c>
      <c r="G7" s="274" t="s">
        <v>116</v>
      </c>
      <c r="H7" s="275" t="s">
        <v>53</v>
      </c>
      <c r="I7" s="275" t="s">
        <v>54</v>
      </c>
      <c r="J7" s="275" t="s">
        <v>55</v>
      </c>
      <c r="K7" s="275" t="s">
        <v>56</v>
      </c>
      <c r="L7" s="272" t="s">
        <v>269</v>
      </c>
      <c r="M7" s="272" t="s">
        <v>270</v>
      </c>
      <c r="N7" s="272" t="s">
        <v>271</v>
      </c>
      <c r="O7" s="277" t="s">
        <v>53</v>
      </c>
      <c r="P7" s="277" t="s">
        <v>54</v>
      </c>
      <c r="Q7" s="277" t="s">
        <v>55</v>
      </c>
      <c r="R7" s="277" t="s">
        <v>56</v>
      </c>
      <c r="S7" s="278" t="s">
        <v>30</v>
      </c>
      <c r="T7" s="278" t="s">
        <v>32</v>
      </c>
      <c r="U7" s="276" t="s">
        <v>120</v>
      </c>
      <c r="V7" s="276" t="s">
        <v>121</v>
      </c>
      <c r="W7" s="276" t="s">
        <v>122</v>
      </c>
      <c r="X7" s="276" t="s">
        <v>272</v>
      </c>
      <c r="Y7" s="276" t="s">
        <v>273</v>
      </c>
      <c r="Z7" s="291" t="s">
        <v>36</v>
      </c>
      <c r="AA7" s="291" t="s">
        <v>274</v>
      </c>
      <c r="AB7" s="291" t="s">
        <v>275</v>
      </c>
      <c r="AC7" s="291" t="s">
        <v>276</v>
      </c>
      <c r="AD7" s="279" t="s">
        <v>53</v>
      </c>
      <c r="AE7" s="279" t="s">
        <v>54</v>
      </c>
      <c r="AF7" s="279" t="s">
        <v>55</v>
      </c>
      <c r="AG7" s="279" t="s">
        <v>56</v>
      </c>
      <c r="AH7" s="1"/>
    </row>
    <row r="8" spans="1:34" ht="15" customHeight="1" x14ac:dyDescent="0.35">
      <c r="A8" s="1"/>
      <c r="B8" s="273"/>
      <c r="C8" s="273"/>
      <c r="D8" s="273"/>
      <c r="E8" s="273"/>
      <c r="F8" s="274"/>
      <c r="G8" s="274"/>
      <c r="H8" s="275"/>
      <c r="I8" s="275"/>
      <c r="J8" s="275"/>
      <c r="K8" s="275"/>
      <c r="L8" s="272"/>
      <c r="M8" s="272"/>
      <c r="N8" s="272"/>
      <c r="O8" s="277"/>
      <c r="P8" s="277"/>
      <c r="Q8" s="277"/>
      <c r="R8" s="277"/>
      <c r="S8" s="278"/>
      <c r="T8" s="278"/>
      <c r="U8" s="276"/>
      <c r="V8" s="276"/>
      <c r="W8" s="276"/>
      <c r="X8" s="276"/>
      <c r="Y8" s="276"/>
      <c r="Z8" s="291"/>
      <c r="AA8" s="291"/>
      <c r="AB8" s="291"/>
      <c r="AC8" s="291"/>
      <c r="AD8" s="279"/>
      <c r="AE8" s="279"/>
      <c r="AF8" s="279"/>
      <c r="AG8" s="279"/>
      <c r="AH8" s="1"/>
    </row>
    <row r="9" spans="1:34" ht="15" customHeight="1" x14ac:dyDescent="0.35">
      <c r="A9" s="1"/>
      <c r="B9" s="131" t="s">
        <v>93</v>
      </c>
      <c r="C9" s="131" t="s">
        <v>113</v>
      </c>
      <c r="D9" s="131" t="s">
        <v>277</v>
      </c>
      <c r="E9" s="131" t="s">
        <v>52</v>
      </c>
      <c r="F9" s="132" t="s">
        <v>278</v>
      </c>
      <c r="G9" s="132" t="s">
        <v>128</v>
      </c>
      <c r="H9" s="133" t="s">
        <v>53</v>
      </c>
      <c r="I9" s="133" t="s">
        <v>54</v>
      </c>
      <c r="J9" s="133" t="s">
        <v>55</v>
      </c>
      <c r="K9" s="133" t="s">
        <v>56</v>
      </c>
      <c r="L9" s="134" t="s">
        <v>279</v>
      </c>
      <c r="M9" s="134" t="s">
        <v>129</v>
      </c>
      <c r="N9" s="134" t="s">
        <v>130</v>
      </c>
      <c r="O9" s="150" t="s">
        <v>53</v>
      </c>
      <c r="P9" s="150" t="s">
        <v>54</v>
      </c>
      <c r="Q9" s="150" t="s">
        <v>55</v>
      </c>
      <c r="R9" s="150" t="s">
        <v>56</v>
      </c>
      <c r="S9" s="151" t="s">
        <v>30</v>
      </c>
      <c r="T9" s="151" t="s">
        <v>280</v>
      </c>
      <c r="U9" s="152" t="s">
        <v>120</v>
      </c>
      <c r="V9" s="152" t="s">
        <v>121</v>
      </c>
      <c r="W9" s="152" t="s">
        <v>122</v>
      </c>
      <c r="X9" s="152" t="s">
        <v>123</v>
      </c>
      <c r="Y9" s="152" t="s">
        <v>124</v>
      </c>
      <c r="Z9" s="135" t="s">
        <v>36</v>
      </c>
      <c r="AA9" s="135" t="s">
        <v>281</v>
      </c>
      <c r="AB9" s="135" t="s">
        <v>282</v>
      </c>
      <c r="AC9" s="135" t="s">
        <v>283</v>
      </c>
      <c r="AD9" s="136" t="s">
        <v>53</v>
      </c>
      <c r="AE9" s="136" t="s">
        <v>54</v>
      </c>
      <c r="AF9" s="136" t="s">
        <v>55</v>
      </c>
      <c r="AG9" s="136" t="s">
        <v>56</v>
      </c>
      <c r="AH9" s="1"/>
    </row>
    <row r="10" spans="1:34" ht="47.25" customHeight="1" x14ac:dyDescent="0.35">
      <c r="A10" s="1"/>
      <c r="B10" s="114" t="s">
        <v>284</v>
      </c>
      <c r="C10" s="99" t="s">
        <v>132</v>
      </c>
      <c r="D10" s="172" t="s">
        <v>133</v>
      </c>
      <c r="E10" s="71">
        <v>0.01</v>
      </c>
      <c r="F10" s="75" t="str">
        <f>'Estrategia 1'!$D$7</f>
        <v>Parcial</v>
      </c>
      <c r="G10" s="87">
        <f>IF($F10="Não cumpre",0,IF($F10="Parcial",$E10*0.4,IF($F10="Cumpre",$E10*0.7,IF($F10="Mais que Cumpre",$E10*0.85,IF($F10="Melhor Prática",E10,0)))))</f>
        <v>4.0000000000000001E-3</v>
      </c>
      <c r="H10" s="153">
        <f>'Estrategia 1'!$F$7</f>
        <v>3</v>
      </c>
      <c r="I10" s="153">
        <f>'Estrategia 1'!$G$7</f>
        <v>2</v>
      </c>
      <c r="J10" s="153">
        <f>'Estrategia 1'!$H$7</f>
        <v>2</v>
      </c>
      <c r="K10" s="153">
        <f>'Estrategia 1'!$I$7</f>
        <v>3</v>
      </c>
      <c r="L10" s="75" t="str">
        <f>IF('Estrategia 1'!$D$10="","",'Estrategia 1'!$D$10)</f>
        <v>Melhor Prática</v>
      </c>
      <c r="M10" s="76">
        <f t="shared" ref="M10:M25" si="0">IF($L10="Não cumpre",0,IF($L10="Parcial",$E10*0.4,IF($L10="Cumpre",$E10*0.7,IF($L10="Mais que Cumpre",$E10*0.85,IF($L10="Melhor Prática",E10,0)))))</f>
        <v>0.01</v>
      </c>
      <c r="N10" s="77">
        <f>IFERROR(G10/M10,"")</f>
        <v>0.4</v>
      </c>
      <c r="O10" s="153" t="str">
        <f>'Estrategia 1'!$F$10</f>
        <v>-</v>
      </c>
      <c r="P10" s="153" t="str">
        <f>'Estrategia 1'!$G$10</f>
        <v>D</v>
      </c>
      <c r="Q10" s="153" t="str">
        <f>'Estrategia 1'!$H$10</f>
        <v>-</v>
      </c>
      <c r="R10" s="153" t="str">
        <f>'Estrategia 1'!$I$10</f>
        <v>D</v>
      </c>
      <c r="S10" s="165">
        <f>IF('Estrategia 1'!$M$10="","",'Estrategia 1'!$M$10)</f>
        <v>3</v>
      </c>
      <c r="T10" s="103" t="str">
        <f>IF('Estrategia 1'!$O$10="","",'Estrategia 1'!$O$10)</f>
        <v>Baixa</v>
      </c>
      <c r="U10" s="166">
        <f>IF('Estrategia 1'!$Q$9&lt;=Estratégia!$U$6,0.5,0)+IF('Estrategia 1'!$S$9&gt;=Estratégia!$U$6,0.5,0)</f>
        <v>0.5</v>
      </c>
      <c r="V10" s="167">
        <f>IF('Estrategia 1'!$Q$9&lt;=Estratégia!$V$6,0.5,0)+IF('Estrategia 1'!$S$9&gt;=Estratégia!$V$6,0.5,0)</f>
        <v>0.5</v>
      </c>
      <c r="W10" s="167">
        <f>IF('Estrategia 1'!$Q$9&lt;=Estratégia!$W$6,0.5,0)+IF('Estrategia 1'!$S$9&gt;=Estratégia!$W$6,0.5,0)</f>
        <v>0.5</v>
      </c>
      <c r="X10" s="167">
        <f>IF('Estrategia 1'!$Q$9&lt;=Estratégia!$X$6,0.5,0)+IF('Estrategia 1'!$S$9&gt;=Estratégia!$X$6,0.5,0)</f>
        <v>0.5</v>
      </c>
      <c r="Y10" s="167">
        <f>IF('Estrategia 1'!$Q$9&lt;=Estratégia!$Y$6,0.5,0)+IF('Estrategia 1'!$S$9&gt;=Estratégia!$Y$6,0.5,0)</f>
        <v>0.5</v>
      </c>
      <c r="Z10" s="78" t="str">
        <f>'Estrategia 1'!$D$15</f>
        <v>Finalizado</v>
      </c>
      <c r="AA10" s="75" t="str">
        <f>IF('Estrategia 1'!$D$12="","",'Estrategia 1'!$D$12)</f>
        <v>Melhor Prática</v>
      </c>
      <c r="AB10" s="76">
        <f t="shared" ref="AB10:AB25" si="1">IF($AA10="Não cumpre",0,IF($AA10="Parcial",$E10*0.4,IF($AA10="Cumpre",$E10*0.7,IF($AA10="Mais que Cumpre",$E10*0.85,IF($AA10="Melhor Prática",E10,0)))))</f>
        <v>0.01</v>
      </c>
      <c r="AC10" s="77">
        <f>IFERROR(AB10/M10,"")</f>
        <v>1</v>
      </c>
      <c r="AD10" s="153">
        <f>'Estrategia 1'!$F$12</f>
        <v>3</v>
      </c>
      <c r="AE10" s="153">
        <f>'Estrategia 1'!$G$12</f>
        <v>3</v>
      </c>
      <c r="AF10" s="153">
        <f>'Estrategia 1'!$H$12</f>
        <v>3</v>
      </c>
      <c r="AG10" s="153">
        <f>'Estrategia 1'!$I$12</f>
        <v>3</v>
      </c>
      <c r="AH10" s="1"/>
    </row>
    <row r="11" spans="1:34" ht="45.75" customHeight="1" x14ac:dyDescent="0.35">
      <c r="A11" s="1"/>
      <c r="B11" s="114" t="s">
        <v>284</v>
      </c>
      <c r="C11" s="99" t="s">
        <v>134</v>
      </c>
      <c r="D11" s="70" t="s">
        <v>135</v>
      </c>
      <c r="E11" s="73">
        <v>0.01</v>
      </c>
      <c r="F11" s="75" t="str">
        <f>'Estrategia 2'!$D$7</f>
        <v>Cumpre</v>
      </c>
      <c r="G11" s="87">
        <f t="shared" ref="G11:G25" si="2">IF($F11="Não cumpre",0,IF($F11="Parcial",$E11*0.4,IF($F11="Cumpre",$E11*0.7,IF($F11="Mais que Cumpre",$E11*0.85,IF($F11="Melhor Prática",E11,0)))))</f>
        <v>6.9999999999999993E-3</v>
      </c>
      <c r="H11" s="153">
        <f>'Estrategia 2'!$F$7</f>
        <v>3</v>
      </c>
      <c r="I11" s="153">
        <f>'Estrategia 2'!$G$7</f>
        <v>3</v>
      </c>
      <c r="J11" s="153">
        <f>'Estrategia 2'!$H$7</f>
        <v>2</v>
      </c>
      <c r="K11" s="153">
        <f>'Estrategia 2'!$I$7</f>
        <v>3</v>
      </c>
      <c r="L11" s="75" t="str">
        <f>IF('Estrategia 2'!$D$10="","",'Estrategia 2'!$D$10)</f>
        <v>Melhor Prática</v>
      </c>
      <c r="M11" s="76">
        <f t="shared" si="0"/>
        <v>0.01</v>
      </c>
      <c r="N11" s="77">
        <f t="shared" ref="N11:N25" si="3">IFERROR(G11/M11,"")</f>
        <v>0.7</v>
      </c>
      <c r="O11" s="153" t="str">
        <f>'Estrategia 2'!$F$10</f>
        <v>-</v>
      </c>
      <c r="P11" s="153" t="str">
        <f>'Estrategia 2'!$G$10</f>
        <v>-</v>
      </c>
      <c r="Q11" s="153" t="str">
        <f>'Estrategia 2'!$H$10</f>
        <v>-</v>
      </c>
      <c r="R11" s="153" t="str">
        <f>'Estrategia 2'!$I$10</f>
        <v>-</v>
      </c>
      <c r="S11" s="168">
        <f>IF('Estrategia 2'!$M$10="","",'Estrategia 2'!$M$10)</f>
        <v>2</v>
      </c>
      <c r="T11" s="103" t="str">
        <f>IF('Estrategia 2'!$O$10="","",'Estrategia 2'!$O$10)</f>
        <v>Alta</v>
      </c>
      <c r="U11" s="166">
        <f>IF('Estrategia 2'!$Q$9&lt;=Estratégia!$U$6,0.5,0)+IF('Estrategia 2'!$S$9&gt;=Estratégia!$U$6,0.5,0)</f>
        <v>0.5</v>
      </c>
      <c r="V11" s="167">
        <f>IF('Estrategia 2'!$Q$9&lt;=Estratégia!$V$6,0.5,0)+IF('Estrategia 2'!$S$9&gt;=Estratégia!$V$6,0.5,0)</f>
        <v>0.5</v>
      </c>
      <c r="W11" s="167">
        <f>IF('Estrategia 2'!$Q$9&lt;=Estratégia!$W$6,0.5,0)+IF('Estrategia 2'!$S$9&gt;=Estratégia!$W$6,0.5,0)</f>
        <v>0.5</v>
      </c>
      <c r="X11" s="167">
        <f>IF('Estrategia 2'!$Q$9&lt;=Estratégia!$X$6,0.5,0)+IF('Estrategia 2'!$S$9&gt;=Estratégia!$X$6,0.5,0)</f>
        <v>0.5</v>
      </c>
      <c r="Y11" s="167">
        <f>IF('Estrategia 2'!$Q$9&lt;=Estratégia!$Y$6,0.5,0)+IF('Estrategia 2'!$S$9&gt;=Estratégia!$Y$6,0.5,0)</f>
        <v>0.5</v>
      </c>
      <c r="Z11" s="78" t="str">
        <f>'Estrategia 2'!$D$15</f>
        <v>Finalizado</v>
      </c>
      <c r="AA11" s="75" t="str">
        <f>IF('Estrategia 2'!$D$12="","",'Estrategia 2'!$D$12)</f>
        <v>Melhor Prática</v>
      </c>
      <c r="AB11" s="76">
        <f t="shared" si="1"/>
        <v>0.01</v>
      </c>
      <c r="AC11" s="77">
        <f t="shared" ref="AC11:AC25" si="4">IFERROR(AB11/M11,"")</f>
        <v>1</v>
      </c>
      <c r="AD11" s="153">
        <f>'Estrategia 2'!$F$12</f>
        <v>3</v>
      </c>
      <c r="AE11" s="153">
        <f>'Estrategia 2'!$G$12</f>
        <v>3</v>
      </c>
      <c r="AF11" s="153">
        <f>'Estrategia 2'!$H$12</f>
        <v>3</v>
      </c>
      <c r="AG11" s="153">
        <f>'Estrategia 2'!$I$12</f>
        <v>3</v>
      </c>
      <c r="AH11" s="1"/>
    </row>
    <row r="12" spans="1:34" ht="45.75" customHeight="1" x14ac:dyDescent="0.35">
      <c r="A12" s="1"/>
      <c r="B12" s="114" t="s">
        <v>94</v>
      </c>
      <c r="C12" s="99" t="s">
        <v>136</v>
      </c>
      <c r="D12" s="72" t="s">
        <v>285</v>
      </c>
      <c r="E12" s="71">
        <v>0.01</v>
      </c>
      <c r="F12" s="75" t="str">
        <f>'Estratégia 3'!$D$7</f>
        <v>Não cumpre</v>
      </c>
      <c r="G12" s="87">
        <f t="shared" si="2"/>
        <v>0</v>
      </c>
      <c r="H12" s="153">
        <f>'Estratégia 3'!$F$7</f>
        <v>1</v>
      </c>
      <c r="I12" s="153" t="str">
        <f>'Estratégia 3'!$G$7</f>
        <v/>
      </c>
      <c r="J12" s="153" t="str">
        <f>'Estratégia 3'!$H$7</f>
        <v/>
      </c>
      <c r="K12" s="153" t="str">
        <f>'Estratégia 3'!$I$7</f>
        <v/>
      </c>
      <c r="L12" s="75" t="str">
        <f>IF('Estratégia 3'!$D$10="","",'Estratégia 3'!$D$10)</f>
        <v>Mais que Cumpre</v>
      </c>
      <c r="M12" s="76">
        <f t="shared" si="0"/>
        <v>8.5000000000000006E-3</v>
      </c>
      <c r="N12" s="77">
        <f t="shared" si="3"/>
        <v>0</v>
      </c>
      <c r="O12" s="153" t="str">
        <f>'Estratégia 3'!$F$10</f>
        <v>-</v>
      </c>
      <c r="P12" s="153" t="str">
        <f>'Estratégia 3'!$G$10</f>
        <v>-</v>
      </c>
      <c r="Q12" s="153" t="str">
        <f>'Estratégia 3'!$H$10</f>
        <v>-</v>
      </c>
      <c r="R12" s="153" t="str">
        <f>'Estratégia 3'!$I$10</f>
        <v>D</v>
      </c>
      <c r="S12" s="168">
        <f>IF('Estratégia 3'!$M$10="","",'Estratégia 3'!$M$10)</f>
        <v>1</v>
      </c>
      <c r="T12" s="103" t="str">
        <f>IF('Estratégia 3'!$O$10="","",'Estratégia 3'!$O$10)</f>
        <v>Alta</v>
      </c>
      <c r="U12" s="166">
        <f>IF('Estratégia 3'!$Q$9&lt;=Estratégia!$U$6,0.5,0)+IF('Estratégia 3'!$S$9&gt;=Estratégia!$U$6,0.5,0)</f>
        <v>0.5</v>
      </c>
      <c r="V12" s="167">
        <f>IF('Estratégia 3'!$Q$9&lt;=Estratégia!$V$6,0.5,0)+IF('Estratégia 3'!$S$9&gt;=Estratégia!$V$6,0.5,0)</f>
        <v>0.5</v>
      </c>
      <c r="W12" s="167">
        <f>IF('Estratégia 3'!$Q$9&lt;=Estratégia!$W$6,0.5,0)+IF('Estratégia 3'!$S$9&gt;=Estratégia!$W$6,0.5,0)</f>
        <v>0.5</v>
      </c>
      <c r="X12" s="167">
        <f>IF('Estratégia 3'!$Q$9&lt;=Estratégia!$X$6,0.5,0)+IF('Estratégia 3'!$S$9&gt;=Estratégia!$X$6,0.5,0)</f>
        <v>0.5</v>
      </c>
      <c r="Y12" s="167">
        <f>IF('Estratégia 3'!$Q$9&lt;=Estratégia!$Y$6,0.5,0)+IF('Estratégia 3'!$S$9&gt;=Estratégia!$Y$6,0.5,0)</f>
        <v>0.5</v>
      </c>
      <c r="Z12" s="78" t="str">
        <f>'Estratégia 3'!$D$15</f>
        <v>Finalizado</v>
      </c>
      <c r="AA12" s="75" t="str">
        <f>IF('Estratégia 3'!$D$12="","",'Estratégia 3'!$D$12)</f>
        <v>Mais que Cumpre</v>
      </c>
      <c r="AB12" s="76">
        <f t="shared" si="1"/>
        <v>8.5000000000000006E-3</v>
      </c>
      <c r="AC12" s="77">
        <f t="shared" si="4"/>
        <v>1</v>
      </c>
      <c r="AD12" s="153">
        <f>'Estratégia 3'!$F$12</f>
        <v>3</v>
      </c>
      <c r="AE12" s="153">
        <f>'Estratégia 3'!$G$12</f>
        <v>3</v>
      </c>
      <c r="AF12" s="153">
        <f>'Estratégia 3'!$H$12</f>
        <v>3</v>
      </c>
      <c r="AG12" s="153" t="str">
        <f>'Estratégia 3'!$I$12</f>
        <v/>
      </c>
      <c r="AH12" s="1"/>
    </row>
    <row r="13" spans="1:34" ht="45.75" customHeight="1" x14ac:dyDescent="0.35">
      <c r="A13" s="1"/>
      <c r="B13" s="114" t="s">
        <v>94</v>
      </c>
      <c r="C13" s="99" t="s">
        <v>138</v>
      </c>
      <c r="D13" s="70" t="s">
        <v>139</v>
      </c>
      <c r="E13" s="73">
        <v>0.02</v>
      </c>
      <c r="F13" s="75" t="str">
        <f>'Estrategia 4'!$D$7</f>
        <v/>
      </c>
      <c r="G13" s="87">
        <f t="shared" si="2"/>
        <v>0</v>
      </c>
      <c r="H13" s="153" t="str">
        <f>'Estrategia 4'!$F$7</f>
        <v/>
      </c>
      <c r="I13" s="153" t="str">
        <f>'Estrategia 4'!$G$7</f>
        <v/>
      </c>
      <c r="J13" s="153" t="str">
        <f>'Estrategia 4'!$H$7</f>
        <v/>
      </c>
      <c r="K13" s="153" t="str">
        <f>'Estrategia 4'!$I$7</f>
        <v/>
      </c>
      <c r="L13" s="75" t="str">
        <f>IF('Estrategia 4'!$D$10="","",'Estrategia 4'!$D$10)</f>
        <v>Cumpre</v>
      </c>
      <c r="M13" s="76">
        <f t="shared" si="0"/>
        <v>1.3999999999999999E-2</v>
      </c>
      <c r="N13" s="77">
        <f t="shared" si="3"/>
        <v>0</v>
      </c>
      <c r="O13" s="153" t="str">
        <f>'Estrategia 4'!$F$10</f>
        <v>-</v>
      </c>
      <c r="P13" s="153" t="str">
        <f>'Estrategia 4'!$G$10</f>
        <v>D</v>
      </c>
      <c r="Q13" s="153" t="str">
        <f>'Estrategia 4'!$H$10</f>
        <v>-</v>
      </c>
      <c r="R13" s="153" t="str">
        <f>'Estrategia 4'!$I$10</f>
        <v>D</v>
      </c>
      <c r="S13" s="168">
        <f>IF('Estrategia 4'!$M$10="","",'Estrategia 4'!$M$10)</f>
        <v>1</v>
      </c>
      <c r="T13" s="103" t="str">
        <f>IF('Estrategia 4'!$O$10="","",'Estrategia 4'!$O$10)</f>
        <v>Baixa</v>
      </c>
      <c r="U13" s="166">
        <f>IF('Estrategia 4'!$Q$9&lt;=Estratégia!$U$6,0.5,0)+IF('Estrategia 4'!$S$9&gt;=Estratégia!$U$6,0.5,0)</f>
        <v>0.5</v>
      </c>
      <c r="V13" s="167">
        <f>IF('Estrategia 4'!$Q$9&lt;=Estratégia!$V$6,0.5,0)+IF('Estrategia 4'!$S$9&gt;=Estratégia!$V$6,0.5,0)</f>
        <v>0.5</v>
      </c>
      <c r="W13" s="167">
        <f>IF('Estrategia 4'!$Q$9&lt;=Estratégia!$W$6,0.5,0)+IF('Estrategia 4'!$S$9&gt;=Estratégia!$W$6,0.5,0)</f>
        <v>0.5</v>
      </c>
      <c r="X13" s="167">
        <f>IF('Estrategia 4'!$Q$9&lt;=Estratégia!$X$6,0.5,0)+IF('Estrategia 4'!$S$9&gt;=Estratégia!$X$6,0.5,0)</f>
        <v>0.5</v>
      </c>
      <c r="Y13" s="167">
        <f>IF('Estrategia 4'!$Q$9&lt;=Estratégia!$Y$6,0.5,0)+IF('Estrategia 4'!$S$9&gt;=Estratégia!$Y$6,0.5,0)</f>
        <v>0.5</v>
      </c>
      <c r="Z13" s="78" t="str">
        <f>'Estrategia 4'!$D$15</f>
        <v>No Prazo</v>
      </c>
      <c r="AA13" s="75" t="str">
        <f>IF('Estrategia 4'!$D$12="","",'Estrategia 4'!$D$12)</f>
        <v>Mais que Cumpre</v>
      </c>
      <c r="AB13" s="76">
        <f t="shared" si="1"/>
        <v>1.7000000000000001E-2</v>
      </c>
      <c r="AC13" s="77">
        <f t="shared" si="4"/>
        <v>1.2142857142857144</v>
      </c>
      <c r="AD13" s="153">
        <f>'Estrategia 4'!$F$12</f>
        <v>3</v>
      </c>
      <c r="AE13" s="153">
        <f>'Estrategia 4'!$G$12</f>
        <v>3</v>
      </c>
      <c r="AF13" s="153">
        <f>'Estrategia 4'!$H$12</f>
        <v>3</v>
      </c>
      <c r="AG13" s="153">
        <f>'Estrategia 4'!$I$12</f>
        <v>2</v>
      </c>
      <c r="AH13" s="1"/>
    </row>
    <row r="14" spans="1:34" ht="45.75" customHeight="1" x14ac:dyDescent="0.35">
      <c r="A14" s="1"/>
      <c r="B14" s="114" t="s">
        <v>286</v>
      </c>
      <c r="C14" s="99" t="s">
        <v>141</v>
      </c>
      <c r="D14" s="72" t="s">
        <v>142</v>
      </c>
      <c r="E14" s="71">
        <v>1.4999999999999999E-2</v>
      </c>
      <c r="F14" s="75" t="str">
        <f>'Estrategia 5'!$D$7</f>
        <v/>
      </c>
      <c r="G14" s="87">
        <f t="shared" si="2"/>
        <v>0</v>
      </c>
      <c r="H14" s="153" t="str">
        <f>'Estrategia 5'!$F$7</f>
        <v/>
      </c>
      <c r="I14" s="153" t="str">
        <f>'Estrategia 5'!$G$7</f>
        <v/>
      </c>
      <c r="J14" s="153" t="str">
        <f>'Estrategia 5'!$H$7</f>
        <v/>
      </c>
      <c r="K14" s="153" t="str">
        <f>'Estrategia 5'!$I$7</f>
        <v/>
      </c>
      <c r="L14" s="75" t="str">
        <f>IF('Estrategia 5'!$D$10="","",'Estrategia 5'!$D$10)</f>
        <v>Não Cumpre</v>
      </c>
      <c r="M14" s="76">
        <f t="shared" si="0"/>
        <v>0</v>
      </c>
      <c r="N14" s="77" t="str">
        <f t="shared" si="3"/>
        <v/>
      </c>
      <c r="O14" s="153" t="str">
        <f>'Estrategia 5'!$F$10</f>
        <v>-</v>
      </c>
      <c r="P14" s="153" t="str">
        <f>'Estrategia 5'!$G$10</f>
        <v>D</v>
      </c>
      <c r="Q14" s="153" t="str">
        <f>'Estrategia 5'!$H$10</f>
        <v>-</v>
      </c>
      <c r="R14" s="153" t="str">
        <f>'Estrategia 5'!$I$10</f>
        <v>-</v>
      </c>
      <c r="S14" s="168">
        <f>IF('Estrategia 5'!$M$10="","",'Estrategia 5'!$M$10)</f>
        <v>1</v>
      </c>
      <c r="T14" s="103" t="str">
        <f>IF('Estrategia 5'!$O$10="","",'Estrategia 5'!$O$10)</f>
        <v>Não Planificado</v>
      </c>
      <c r="U14" s="166">
        <f>IF('Estrategia 5'!$Q$9&lt;=Estratégia!$U$6,0.5,0)+IF('Estrategia 5'!$S$9&gt;=Estratégia!$U$6,0.5,0)</f>
        <v>0.5</v>
      </c>
      <c r="V14" s="167">
        <f>IF('Estrategia 5'!$Q$9&lt;=Estratégia!$V$6,0.5,0)+IF('Estrategia 5'!$S$9&gt;=Estratégia!$V$6,0.5,0)</f>
        <v>0.5</v>
      </c>
      <c r="W14" s="167">
        <f>IF('Estrategia 5'!$Q$9&lt;=Estratégia!$W$6,0.5,0)+IF('Estrategia 5'!$S$9&gt;=Estratégia!$W$6,0.5,0)</f>
        <v>0.5</v>
      </c>
      <c r="X14" s="167">
        <f>IF('Estrategia 5'!$Q$9&lt;=Estratégia!$X$6,0.5,0)+IF('Estrategia 5'!$S$9&gt;=Estratégia!$X$6,0.5,0)</f>
        <v>0.5</v>
      </c>
      <c r="Y14" s="167">
        <f>IF('Estrategia 5'!$Q$9&lt;=Estratégia!$Y$6,0.5,0)+IF('Estrategia 5'!$S$9&gt;=Estratégia!$Y$6,0.5,0)</f>
        <v>0.5</v>
      </c>
      <c r="Z14" s="78" t="str">
        <f>'Estrategia 5'!$D$15</f>
        <v>No Prazo</v>
      </c>
      <c r="AA14" s="75" t="str">
        <f>IF('Estrategia 5'!$D$12="","",'Estrategia 5'!$D$12)</f>
        <v>Não cumpre</v>
      </c>
      <c r="AB14" s="76">
        <f t="shared" si="1"/>
        <v>0</v>
      </c>
      <c r="AC14" s="77" t="str">
        <f t="shared" si="4"/>
        <v/>
      </c>
      <c r="AD14" s="153">
        <f>'Estrategia 5'!$F$12</f>
        <v>1</v>
      </c>
      <c r="AE14" s="153" t="str">
        <f>'Estrategia 5'!$G$12</f>
        <v/>
      </c>
      <c r="AF14" s="153" t="str">
        <f>'Estrategia 5'!$H$12</f>
        <v/>
      </c>
      <c r="AG14" s="153" t="str">
        <f>'Estrategia 5'!$I$12</f>
        <v/>
      </c>
      <c r="AH14" s="1"/>
    </row>
    <row r="15" spans="1:34" ht="45.75" customHeight="1" x14ac:dyDescent="0.35">
      <c r="A15" s="1"/>
      <c r="B15" s="114" t="s">
        <v>286</v>
      </c>
      <c r="C15" s="99" t="s">
        <v>143</v>
      </c>
      <c r="D15" s="70" t="s">
        <v>144</v>
      </c>
      <c r="E15" s="73">
        <v>1.4999999999999999E-2</v>
      </c>
      <c r="F15" s="75" t="str">
        <f>'Estrategia 6'!$D$7</f>
        <v/>
      </c>
      <c r="G15" s="87">
        <f t="shared" si="2"/>
        <v>0</v>
      </c>
      <c r="H15" s="153" t="str">
        <f>'Estrategia 6'!$F$7</f>
        <v/>
      </c>
      <c r="I15" s="153" t="str">
        <f>'Estrategia 6'!$G$7</f>
        <v/>
      </c>
      <c r="J15" s="153" t="str">
        <f>'Estrategia 6'!$H$7</f>
        <v/>
      </c>
      <c r="K15" s="153" t="str">
        <f>'Estrategia 6'!$I$7</f>
        <v/>
      </c>
      <c r="L15" s="75" t="str">
        <f>IF('Estrategia 6'!$D$10="","",'Estrategia 6'!$D$10)</f>
        <v>Cumpre</v>
      </c>
      <c r="M15" s="76">
        <f t="shared" si="0"/>
        <v>1.0499999999999999E-2</v>
      </c>
      <c r="N15" s="77">
        <f t="shared" si="3"/>
        <v>0</v>
      </c>
      <c r="O15" s="153" t="str">
        <f>'Estrategia 6'!$F$10</f>
        <v>-</v>
      </c>
      <c r="P15" s="153" t="str">
        <f>'Estrategia 6'!$G$10</f>
        <v>D</v>
      </c>
      <c r="Q15" s="153" t="str">
        <f>'Estrategia 6'!$H$10</f>
        <v>-</v>
      </c>
      <c r="R15" s="153" t="str">
        <f>'Estrategia 6'!$I$10</f>
        <v>-</v>
      </c>
      <c r="S15" s="168">
        <f>IF('Estrategia 6'!$M$10="","",'Estrategia 6'!$M$10)</f>
        <v>1</v>
      </c>
      <c r="T15" s="103" t="str">
        <f>IF('Estrategia 6'!$O$10="","",'Estrategia 6'!$O$10)</f>
        <v>Alta</v>
      </c>
      <c r="U15" s="166">
        <f>IF('Estrategia 6'!$Q$9&lt;=Estratégia!$U$6,0.5,0)+IF('Estrategia 6'!$S$9&gt;=Estratégia!$U$6,0.5,0)</f>
        <v>0.5</v>
      </c>
      <c r="V15" s="167">
        <f>IF('Estrategia 6'!$Q$9&lt;=Estratégia!$V$6,0.5,0)+IF('Estrategia 6'!$S$9&gt;=Estratégia!$V$6,0.5,0)</f>
        <v>0.5</v>
      </c>
      <c r="W15" s="167">
        <f>IF('Estrategia 6'!$Q$9&lt;=Estratégia!$W$6,0.5,0)+IF('Estrategia 6'!$S$9&gt;=Estratégia!$W$6,0.5,0)</f>
        <v>0.5</v>
      </c>
      <c r="X15" s="167">
        <f>IF('Estrategia 6'!$Q$9&lt;=Estratégia!$X$6,0.5,0)+IF('Estrategia 6'!$S$9&gt;=Estratégia!$X$6,0.5,0)</f>
        <v>0.5</v>
      </c>
      <c r="Y15" s="167">
        <f>IF('Estrategia 6'!$Q$9&lt;=Estratégia!$Y$6,0.5,0)+IF('Estrategia 6'!$S$9&gt;=Estratégia!$Y$6,0.5,0)</f>
        <v>0.5</v>
      </c>
      <c r="Z15" s="78" t="str">
        <f>'Estrategia 6'!$D$15</f>
        <v>Atrasado</v>
      </c>
      <c r="AA15" s="75" t="str">
        <f>IF('Estrategia 6'!$D$12="","",'Estrategia 6'!$D$12)</f>
        <v>Cumpre</v>
      </c>
      <c r="AB15" s="76">
        <f t="shared" si="1"/>
        <v>1.0499999999999999E-2</v>
      </c>
      <c r="AC15" s="77">
        <f t="shared" si="4"/>
        <v>1</v>
      </c>
      <c r="AD15" s="153">
        <f>'Estrategia 6'!$F$12</f>
        <v>3</v>
      </c>
      <c r="AE15" s="153">
        <f>'Estrategia 6'!$G$12</f>
        <v>3</v>
      </c>
      <c r="AF15" s="153">
        <f>'Estrategia 6'!$H$12</f>
        <v>1</v>
      </c>
      <c r="AG15" s="153" t="str">
        <f>'Estrategia 6'!$I$12</f>
        <v/>
      </c>
      <c r="AH15" s="1"/>
    </row>
    <row r="16" spans="1:34" ht="45.75" customHeight="1" x14ac:dyDescent="0.35">
      <c r="A16" s="1"/>
      <c r="B16" s="114" t="s">
        <v>145</v>
      </c>
      <c r="C16" s="99" t="s">
        <v>146</v>
      </c>
      <c r="D16" s="72" t="s">
        <v>147</v>
      </c>
      <c r="E16" s="71">
        <v>0.01</v>
      </c>
      <c r="F16" s="75" t="str">
        <f>'Estrategia 7'!$D$7</f>
        <v>Cumpre</v>
      </c>
      <c r="G16" s="87">
        <f t="shared" si="2"/>
        <v>6.9999999999999993E-3</v>
      </c>
      <c r="H16" s="153">
        <f>'Estrategia 7'!$F$7</f>
        <v>3</v>
      </c>
      <c r="I16" s="153">
        <f>'Estrategia 7'!$G$7</f>
        <v>3</v>
      </c>
      <c r="J16" s="153">
        <f>'Estrategia 7'!$H$7</f>
        <v>1</v>
      </c>
      <c r="K16" s="153" t="str">
        <f>'Estrategia 7'!$I$7</f>
        <v/>
      </c>
      <c r="L16" s="75" t="str">
        <f>IF('Estrategia 7'!$D$10="","",'Estrategia 7'!$D$10)</f>
        <v>Melhor Prática</v>
      </c>
      <c r="M16" s="76">
        <f t="shared" si="0"/>
        <v>0.01</v>
      </c>
      <c r="N16" s="77">
        <f t="shared" si="3"/>
        <v>0.7</v>
      </c>
      <c r="O16" s="153" t="str">
        <f>'Estrategia 7'!$F$10</f>
        <v>D</v>
      </c>
      <c r="P16" s="153" t="str">
        <f>'Estrategia 7'!$G$10</f>
        <v>-</v>
      </c>
      <c r="Q16" s="153" t="str">
        <f>'Estrategia 7'!$H$10</f>
        <v>D</v>
      </c>
      <c r="R16" s="153" t="str">
        <f>'Estrategia 7'!$I$10</f>
        <v>-</v>
      </c>
      <c r="S16" s="168">
        <f>IF('Estrategia 7'!$M$10="","",'Estrategia 7'!$M$10)</f>
        <v>2</v>
      </c>
      <c r="T16" s="103" t="str">
        <f>IF('Estrategia 7'!$O$10="","",'Estrategia 7'!$O$10)</f>
        <v>Alta</v>
      </c>
      <c r="U16" s="166">
        <f>IF('Estrategia 7'!$Q$9&lt;=Estratégia!$U$6,0.5,0)+IF('Estrategia 7'!$S$9&gt;=Estratégia!$U$6,0.5,0)</f>
        <v>0.5</v>
      </c>
      <c r="V16" s="167">
        <f>IF('Estrategia 7'!$Q$9&lt;=Estratégia!$V$6,0.5,0)+IF('Estrategia 7'!$S$9&gt;=Estratégia!$V$6,0.5,0)</f>
        <v>0.5</v>
      </c>
      <c r="W16" s="167">
        <f>IF('Estrategia 7'!$Q$9&lt;=Estratégia!$W$6,0.5,0)+IF('Estrategia 7'!$S$9&gt;=Estratégia!$W$6,0.5,0)</f>
        <v>0.5</v>
      </c>
      <c r="X16" s="167">
        <f>IF('Estrategia 7'!$Q$9&lt;=Estratégia!$X$6,0.5,0)+IF('Estrategia 7'!$S$9&gt;=Estratégia!$X$6,0.5,0)</f>
        <v>0.5</v>
      </c>
      <c r="Y16" s="167">
        <f>IF('Estrategia 7'!$Q$9&lt;=Estratégia!$Y$6,0.5,0)+IF('Estrategia 7'!$S$9&gt;=Estratégia!$Y$6,0.5,0)</f>
        <v>0.5</v>
      </c>
      <c r="Z16" s="78" t="str">
        <f>'Estrategia 7'!$D$15</f>
        <v>Atrasado</v>
      </c>
      <c r="AA16" s="75" t="str">
        <f>IF('Estrategia 7'!$D$12="","",'Estrategia 7'!$D$12)</f>
        <v>Melhor Prática</v>
      </c>
      <c r="AB16" s="76">
        <f t="shared" si="1"/>
        <v>0.01</v>
      </c>
      <c r="AC16" s="77">
        <f t="shared" si="4"/>
        <v>1</v>
      </c>
      <c r="AD16" s="153">
        <f>'Estrategia 7'!$F$12</f>
        <v>3</v>
      </c>
      <c r="AE16" s="153">
        <f>'Estrategia 7'!$G$12</f>
        <v>3</v>
      </c>
      <c r="AF16" s="153">
        <f>'Estrategia 7'!$H$12</f>
        <v>3</v>
      </c>
      <c r="AG16" s="153">
        <f>'Estrategia 7'!$I$12</f>
        <v>3</v>
      </c>
      <c r="AH16" s="1"/>
    </row>
    <row r="17" spans="1:34" ht="45.75" customHeight="1" x14ac:dyDescent="0.35">
      <c r="A17" s="1"/>
      <c r="B17" s="114" t="s">
        <v>145</v>
      </c>
      <c r="C17" s="99" t="s">
        <v>148</v>
      </c>
      <c r="D17" s="70" t="s">
        <v>149</v>
      </c>
      <c r="E17" s="73">
        <v>0.02</v>
      </c>
      <c r="F17" s="75" t="str">
        <f>'Estrategia 8'!$D$7</f>
        <v>Não cumpre</v>
      </c>
      <c r="G17" s="87">
        <f t="shared" si="2"/>
        <v>0</v>
      </c>
      <c r="H17" s="153">
        <f>'Estrategia 8'!$F$7</f>
        <v>1</v>
      </c>
      <c r="I17" s="153">
        <f>'Estrategia 8'!$G$7</f>
        <v>1</v>
      </c>
      <c r="J17" s="153" t="str">
        <f>'Estrategia 8'!$H$7</f>
        <v/>
      </c>
      <c r="K17" s="153" t="str">
        <f>'Estrategia 8'!$I$7</f>
        <v/>
      </c>
      <c r="L17" s="75" t="str">
        <f>IF('Estrategia 8'!$D$10="","",'Estrategia 8'!$D$10)</f>
        <v>Cumpre</v>
      </c>
      <c r="M17" s="76">
        <f t="shared" si="0"/>
        <v>1.3999999999999999E-2</v>
      </c>
      <c r="N17" s="77">
        <f t="shared" si="3"/>
        <v>0</v>
      </c>
      <c r="O17" s="153" t="str">
        <f>'Estrategia 8'!$F$10</f>
        <v>D</v>
      </c>
      <c r="P17" s="153" t="str">
        <f>'Estrategia 8'!$G$10</f>
        <v>-</v>
      </c>
      <c r="Q17" s="153" t="str">
        <f>'Estrategia 8'!$H$10</f>
        <v>D</v>
      </c>
      <c r="R17" s="153" t="str">
        <f>'Estrategia 8'!$I$10</f>
        <v>-</v>
      </c>
      <c r="S17" s="168">
        <f>IF('Estrategia 8'!$M$10="","",'Estrategia 8'!$M$10)</f>
        <v>2</v>
      </c>
      <c r="T17" s="103" t="str">
        <f>IF('Estrategia 8'!$O$10="","",'Estrategia 8'!$O$10)</f>
        <v>Baixa</v>
      </c>
      <c r="U17" s="166">
        <f>IF('Estrategia 8'!$Q$9&lt;=Estratégia!$U$6,0.5,0)+IF('Estrategia 8'!$S$9&gt;=Estratégia!$U$6,0.5,0)</f>
        <v>0.5</v>
      </c>
      <c r="V17" s="167">
        <f>IF('Estrategia 8'!$Q$9&lt;=Estratégia!$V$6,0.5,0)+IF('Estrategia 8'!$S$9&gt;=Estratégia!$V$6,0.5,0)</f>
        <v>0.5</v>
      </c>
      <c r="W17" s="167">
        <f>IF('Estrategia 8'!$Q$9&lt;=Estratégia!$W$6,0.5,0)+IF('Estrategia 8'!$S$9&gt;=Estratégia!$W$6,0.5,0)</f>
        <v>0.5</v>
      </c>
      <c r="X17" s="167">
        <f>IF('Estrategia 8'!$Q$9&lt;=Estratégia!$X$6,0.5,0)+IF('Estrategia 8'!$S$9&gt;=Estratégia!$X$6,0.5,0)</f>
        <v>0.5</v>
      </c>
      <c r="Y17" s="167">
        <f>IF('Estrategia 8'!$Q$9&lt;=Estratégia!$Y$6,0.5,0)+IF('Estrategia 8'!$S$9&gt;=Estratégia!$Y$6,0.5,0)</f>
        <v>0.5</v>
      </c>
      <c r="Z17" s="78" t="str">
        <f>'Estrategia 8'!$D$15</f>
        <v>Atrasado</v>
      </c>
      <c r="AA17" s="75" t="str">
        <f>IF('Estrategia 8'!$D$12="","",'Estrategia 8'!$D$12)</f>
        <v>Mais que Cumpre</v>
      </c>
      <c r="AB17" s="76">
        <f t="shared" si="1"/>
        <v>1.7000000000000001E-2</v>
      </c>
      <c r="AC17" s="77">
        <f t="shared" si="4"/>
        <v>1.2142857142857144</v>
      </c>
      <c r="AD17" s="153">
        <f>'Estrategia 8'!$F$12</f>
        <v>3</v>
      </c>
      <c r="AE17" s="153">
        <f>'Estrategia 8'!$G$12</f>
        <v>3</v>
      </c>
      <c r="AF17" s="153">
        <f>'Estrategia 8'!$H$12</f>
        <v>3</v>
      </c>
      <c r="AG17" s="153" t="str">
        <f>'Estrategia 8'!$I$12</f>
        <v/>
      </c>
      <c r="AH17" s="1"/>
    </row>
    <row r="18" spans="1:34" ht="45.75" customHeight="1" x14ac:dyDescent="0.35">
      <c r="A18" s="1"/>
      <c r="B18" s="114" t="s">
        <v>145</v>
      </c>
      <c r="C18" s="99" t="s">
        <v>150</v>
      </c>
      <c r="D18" s="70" t="s">
        <v>151</v>
      </c>
      <c r="E18" s="71">
        <v>2.5000000000000001E-2</v>
      </c>
      <c r="F18" s="75" t="str">
        <f>'Estrategia 9'!$D$7</f>
        <v>Parcial</v>
      </c>
      <c r="G18" s="87">
        <f t="shared" si="2"/>
        <v>1.0000000000000002E-2</v>
      </c>
      <c r="H18" s="153">
        <f>'Estrategia 9'!$F$7</f>
        <v>3</v>
      </c>
      <c r="I18" s="153">
        <f>'Estrategia 9'!$G$7</f>
        <v>2</v>
      </c>
      <c r="J18" s="153">
        <f>'Estrategia 9'!$H$7</f>
        <v>3</v>
      </c>
      <c r="K18" s="153">
        <f>'Estrategia 9'!$I$7</f>
        <v>3</v>
      </c>
      <c r="L18" s="75" t="str">
        <f>IF('Estrategia 9'!$D$10="","",'Estrategia 9'!$D$10)</f>
        <v>Melhor Prática</v>
      </c>
      <c r="M18" s="76">
        <f t="shared" si="0"/>
        <v>2.5000000000000001E-2</v>
      </c>
      <c r="N18" s="77">
        <f t="shared" si="3"/>
        <v>0.40000000000000008</v>
      </c>
      <c r="O18" s="153" t="str">
        <f>'Estrategia 9'!$F$10</f>
        <v>D</v>
      </c>
      <c r="P18" s="153" t="str">
        <f>'Estrategia 9'!$G$10</f>
        <v>D</v>
      </c>
      <c r="Q18" s="153" t="str">
        <f>'Estrategia 9'!$H$10</f>
        <v>D</v>
      </c>
      <c r="R18" s="153" t="str">
        <f>'Estrategia 9'!$I$10</f>
        <v>-</v>
      </c>
      <c r="S18" s="168">
        <f>IF('Estrategia 9'!$M$10="","",'Estrategia 9'!$M$10)</f>
        <v>3</v>
      </c>
      <c r="T18" s="103" t="str">
        <f>IF('Estrategia 9'!$O$10="","",'Estrategia 9'!$O$10)</f>
        <v>Baixa</v>
      </c>
      <c r="U18" s="166">
        <f>IF('Estrategia 9'!$Q$9&lt;=Estratégia!$U$6,0.5,0)+IF('Estrategia 9'!$S$9&gt;=Estratégia!$U$6,0.5,0)</f>
        <v>0.5</v>
      </c>
      <c r="V18" s="167">
        <f>IF('Estrategia 9'!$Q$9&lt;=Estratégia!$V$6,0.5,0)+IF('Estrategia 9'!$S$9&gt;=Estratégia!$V$6,0.5,0)</f>
        <v>0.5</v>
      </c>
      <c r="W18" s="167">
        <f>IF('Estrategia 9'!$Q$9&lt;=Estratégia!$W$6,0.5,0)+IF('Estrategia 9'!$S$9&gt;=Estratégia!$W$6,0.5,0)</f>
        <v>0.5</v>
      </c>
      <c r="X18" s="167">
        <f>IF('Estrategia 9'!$Q$9&lt;=Estratégia!$X$6,0.5,0)+IF('Estrategia 9'!$S$9&gt;=Estratégia!$X$6,0.5,0)</f>
        <v>0</v>
      </c>
      <c r="Y18" s="167">
        <f>IF('Estrategia 9'!$Q$9&lt;=Estratégia!$Y$6,0.5,0)+IF('Estrategia 9'!$S$9&gt;=Estratégia!$Y$6,0.5,0)</f>
        <v>0</v>
      </c>
      <c r="Z18" s="78" t="str">
        <f>'Estrategia 9'!$D$15</f>
        <v>Atrasado</v>
      </c>
      <c r="AA18" s="75" t="str">
        <f>IF('Estrategia 9'!$D$12="","",'Estrategia 9'!$D$12)</f>
        <v>Melhor Prática</v>
      </c>
      <c r="AB18" s="76">
        <f t="shared" si="1"/>
        <v>2.5000000000000001E-2</v>
      </c>
      <c r="AC18" s="77">
        <f t="shared" si="4"/>
        <v>1</v>
      </c>
      <c r="AD18" s="153">
        <f>'Estrategia 9'!$F$12</f>
        <v>3</v>
      </c>
      <c r="AE18" s="153">
        <f>'Estrategia 9'!$G$12</f>
        <v>3</v>
      </c>
      <c r="AF18" s="153">
        <f>'Estrategia 9'!$H$12</f>
        <v>3</v>
      </c>
      <c r="AG18" s="153">
        <f>'Estrategia 9'!$I$12</f>
        <v>3</v>
      </c>
      <c r="AH18" s="1"/>
    </row>
    <row r="19" spans="1:34" ht="45.75" customHeight="1" x14ac:dyDescent="0.35">
      <c r="A19" s="1"/>
      <c r="B19" s="114" t="s">
        <v>152</v>
      </c>
      <c r="C19" s="99" t="s">
        <v>153</v>
      </c>
      <c r="D19" s="70" t="s">
        <v>154</v>
      </c>
      <c r="E19" s="73">
        <v>0.01</v>
      </c>
      <c r="F19" s="75" t="str">
        <f>'Estrategia 10'!$D$7</f>
        <v>Parcial</v>
      </c>
      <c r="G19" s="87">
        <f t="shared" si="2"/>
        <v>4.0000000000000001E-3</v>
      </c>
      <c r="H19" s="153">
        <f>'Estrategia 10'!$F$7</f>
        <v>3</v>
      </c>
      <c r="I19" s="153">
        <f>'Estrategia 10'!$G$7</f>
        <v>2</v>
      </c>
      <c r="J19" s="153" t="str">
        <f>'Estrategia 10'!$H$7</f>
        <v/>
      </c>
      <c r="K19" s="153" t="str">
        <f>'Estrategia 10'!$I$7</f>
        <v/>
      </c>
      <c r="L19" s="75" t="str">
        <f>IF('Estrategia 10'!$D$10="","",'Estrategia 10'!$D$10)</f>
        <v>Cumpre</v>
      </c>
      <c r="M19" s="76">
        <f t="shared" si="0"/>
        <v>6.9999999999999993E-3</v>
      </c>
      <c r="N19" s="77">
        <f t="shared" si="3"/>
        <v>0.57142857142857151</v>
      </c>
      <c r="O19" s="153" t="str">
        <f>'Estrategia 10'!$F$10</f>
        <v>-</v>
      </c>
      <c r="P19" s="153" t="str">
        <f>'Estrategia 10'!$G$10</f>
        <v>-</v>
      </c>
      <c r="Q19" s="153" t="str">
        <f>'Estrategia 10'!$H$10</f>
        <v>-</v>
      </c>
      <c r="R19" s="153" t="str">
        <f>'Estrategia 10'!$I$10</f>
        <v>-</v>
      </c>
      <c r="S19" s="168">
        <f>IF('Estrategia 10'!$M$10="","",'Estrategia 10'!$M$10)</f>
        <v>1</v>
      </c>
      <c r="T19" s="103" t="str">
        <f>IF('Estrategia 10'!$O$10="","",'Estrategia 10'!$O$10)</f>
        <v>Alta</v>
      </c>
      <c r="U19" s="166">
        <f>IF('Estrategia 10'!$Q$9&lt;=Estratégia!$U$6,0.5,0)+IF('Estrategia 10'!$S$9&gt;=Estratégia!$U$6,0.5,0)</f>
        <v>0.5</v>
      </c>
      <c r="V19" s="167">
        <f>IF('Estrategia 10'!$Q$9&lt;=Estratégia!$V$6,0.5,0)+IF('Estrategia 10'!$S$9&gt;=Estratégia!$V$6,0.5,0)</f>
        <v>0.5</v>
      </c>
      <c r="W19" s="167">
        <f>IF('Estrategia 10'!$Q$9&lt;=Estratégia!$W$6,0.5,0)+IF('Estrategia 10'!$S$9&gt;=Estratégia!$W$6,0.5,0)</f>
        <v>0.5</v>
      </c>
      <c r="X19" s="167">
        <f>IF('Estrategia 10'!$Q$9&lt;=Estratégia!$X$6,0.5,0)+IF('Estrategia 10'!$S$9&gt;=Estratégia!$X$6,0.5,0)</f>
        <v>0.5</v>
      </c>
      <c r="Y19" s="167">
        <f>IF('Estrategia 10'!$Q$9&lt;=Estratégia!$Y$6,0.5,0)+IF('Estrategia 10'!$S$9&gt;=Estratégia!$Y$6,0.5,0)</f>
        <v>0.5</v>
      </c>
      <c r="Z19" s="78" t="str">
        <f>'Estrategia 10'!$D$15</f>
        <v>Finalizado</v>
      </c>
      <c r="AA19" s="75" t="str">
        <f>IF('Estrategia 10'!$D$12="","",'Estrategia 10'!$D$12)</f>
        <v>Melhor Prática</v>
      </c>
      <c r="AB19" s="76">
        <f t="shared" si="1"/>
        <v>0.01</v>
      </c>
      <c r="AC19" s="77">
        <f t="shared" si="4"/>
        <v>1.4285714285714288</v>
      </c>
      <c r="AD19" s="153">
        <f>'Estrategia 10'!$F$12</f>
        <v>3</v>
      </c>
      <c r="AE19" s="153">
        <f>'Estrategia 10'!$G$12</f>
        <v>3</v>
      </c>
      <c r="AF19" s="153">
        <f>'Estrategia 10'!$H$12</f>
        <v>3</v>
      </c>
      <c r="AG19" s="153">
        <f>'Estrategia 10'!$I$12</f>
        <v>3</v>
      </c>
      <c r="AH19" s="1"/>
    </row>
    <row r="20" spans="1:34" ht="45.75" customHeight="1" x14ac:dyDescent="0.35">
      <c r="A20" s="1"/>
      <c r="B20" s="114" t="s">
        <v>155</v>
      </c>
      <c r="C20" s="99" t="s">
        <v>156</v>
      </c>
      <c r="D20" s="72" t="s">
        <v>157</v>
      </c>
      <c r="E20" s="71">
        <v>0.02</v>
      </c>
      <c r="F20" s="75" t="str">
        <f>'Estrategia 11'!$D$7</f>
        <v>Mais que Cumpre</v>
      </c>
      <c r="G20" s="87">
        <f t="shared" si="2"/>
        <v>1.7000000000000001E-2</v>
      </c>
      <c r="H20" s="153">
        <f>'Estrategia 11'!$F$7</f>
        <v>3</v>
      </c>
      <c r="I20" s="153">
        <f>'Estrategia 11'!$G$7</f>
        <v>3</v>
      </c>
      <c r="J20" s="153">
        <f>'Estrategia 11'!$H$7</f>
        <v>3</v>
      </c>
      <c r="K20" s="153" t="str">
        <f>'Estrategia 11'!$I$7</f>
        <v/>
      </c>
      <c r="L20" s="75" t="str">
        <f>IF('Estrategia 11'!$D$10="","",'Estrategia 11'!$D$10)</f>
        <v>Mais que Cumpre</v>
      </c>
      <c r="M20" s="76">
        <f t="shared" si="0"/>
        <v>1.7000000000000001E-2</v>
      </c>
      <c r="N20" s="77">
        <f t="shared" si="3"/>
        <v>1</v>
      </c>
      <c r="O20" s="153" t="str">
        <f>'Estrategia 11'!$F$10</f>
        <v>-</v>
      </c>
      <c r="P20" s="153" t="str">
        <f>'Estrategia 11'!$G$10</f>
        <v>-</v>
      </c>
      <c r="Q20" s="153" t="str">
        <f>'Estrategia 11'!$H$10</f>
        <v>-</v>
      </c>
      <c r="R20" s="153" t="str">
        <f>'Estrategia 11'!$I$10</f>
        <v>D</v>
      </c>
      <c r="S20" s="168">
        <f>IF('Estrategia 11'!$M$10="","",'Estrategia 11'!$M$10)</f>
        <v>1</v>
      </c>
      <c r="T20" s="103" t="str">
        <f>IF('Estrategia 11'!$O$10="","",'Estrategia 11'!$O$10)</f>
        <v>Baixa</v>
      </c>
      <c r="U20" s="166">
        <f>IF('Estrategia 11'!$Q$9&lt;=Estratégia!$U$6,0.5,0)+IF('Estrategia 11'!$S$9&gt;=Estratégia!$U$6,0.5,0)</f>
        <v>0.5</v>
      </c>
      <c r="V20" s="167">
        <f>IF('Estrategia 11'!$Q$9&lt;=Estratégia!$V$6,0.5,0)+IF('Estrategia 11'!$S$9&gt;=Estratégia!$V$6,0.5,0)</f>
        <v>0.5</v>
      </c>
      <c r="W20" s="167">
        <f>IF('Estrategia 11'!$Q$9&lt;=Estratégia!$W$6,0.5,0)+IF('Estrategia 11'!$S$9&gt;=Estratégia!$W$6,0.5,0)</f>
        <v>0.5</v>
      </c>
      <c r="X20" s="167">
        <f>IF('Estrategia 11'!$Q$9&lt;=Estratégia!$X$6,0.5,0)+IF('Estrategia 11'!$S$9&gt;=Estratégia!$X$6,0.5,0)</f>
        <v>0.5</v>
      </c>
      <c r="Y20" s="167">
        <f>IF('Estrategia 11'!$Q$9&lt;=Estratégia!$Y$6,0.5,0)+IF('Estrategia 11'!$S$9&gt;=Estratégia!$Y$6,0.5,0)</f>
        <v>0.5</v>
      </c>
      <c r="Z20" s="78" t="str">
        <f>'Estrategia 11'!$D$15</f>
        <v>No Prazo</v>
      </c>
      <c r="AA20" s="75" t="str">
        <f>IF('Estrategia 11'!$D$12="","",'Estrategia 11'!$D$12)</f>
        <v>Mais que Cumpre</v>
      </c>
      <c r="AB20" s="76">
        <f t="shared" si="1"/>
        <v>1.7000000000000001E-2</v>
      </c>
      <c r="AC20" s="77">
        <f t="shared" si="4"/>
        <v>1</v>
      </c>
      <c r="AD20" s="153">
        <f>'Estrategia 11'!$F$12</f>
        <v>3</v>
      </c>
      <c r="AE20" s="153">
        <f>'Estrategia 11'!$G$12</f>
        <v>3</v>
      </c>
      <c r="AF20" s="153">
        <f>'Estrategia 11'!$H$12</f>
        <v>3</v>
      </c>
      <c r="AG20" s="153" t="str">
        <f>'Estrategia 11'!$I$12</f>
        <v/>
      </c>
      <c r="AH20" s="1"/>
    </row>
    <row r="21" spans="1:34" ht="45.75" customHeight="1" x14ac:dyDescent="0.35">
      <c r="A21" s="1"/>
      <c r="B21" s="114" t="s">
        <v>158</v>
      </c>
      <c r="C21" s="99" t="s">
        <v>159</v>
      </c>
      <c r="D21" s="70" t="s">
        <v>160</v>
      </c>
      <c r="E21" s="73">
        <v>1.4999999999999999E-2</v>
      </c>
      <c r="F21" s="75" t="str">
        <f>'Estrategia 12'!$D$7</f>
        <v>Cumpre</v>
      </c>
      <c r="G21" s="87">
        <f t="shared" si="2"/>
        <v>1.0499999999999999E-2</v>
      </c>
      <c r="H21" s="153">
        <f>'Estrategia 12'!$F$7</f>
        <v>3</v>
      </c>
      <c r="I21" s="153">
        <f>'Estrategia 12'!$G$7</f>
        <v>3</v>
      </c>
      <c r="J21" s="153">
        <f>'Estrategia 12'!$H$7</f>
        <v>2</v>
      </c>
      <c r="K21" s="153">
        <f>'Estrategia 12'!$I$7</f>
        <v>1</v>
      </c>
      <c r="L21" s="75" t="str">
        <f>IF('Estrategia 12'!$D$10="","",'Estrategia 12'!$D$10)</f>
        <v>Mais que Cumpre</v>
      </c>
      <c r="M21" s="76">
        <f t="shared" si="0"/>
        <v>1.2749999999999999E-2</v>
      </c>
      <c r="N21" s="77">
        <f t="shared" si="3"/>
        <v>0.82352941176470584</v>
      </c>
      <c r="O21" s="153" t="str">
        <f>'Estrategia 12'!$F$10</f>
        <v>-</v>
      </c>
      <c r="P21" s="153" t="str">
        <f>'Estrategia 12'!$G$10</f>
        <v>-</v>
      </c>
      <c r="Q21" s="153" t="str">
        <f>'Estrategia 12'!$H$10</f>
        <v>-</v>
      </c>
      <c r="R21" s="153" t="str">
        <f>'Estrategia 12'!$I$10</f>
        <v>D</v>
      </c>
      <c r="S21" s="168">
        <f>IF('Estrategia 12'!$M$10="","",'Estrategia 12'!$M$10)</f>
        <v>2</v>
      </c>
      <c r="T21" s="103" t="str">
        <f>IF('Estrategia 12'!$O$10="","",'Estrategia 12'!$O$10)</f>
        <v>Baixa</v>
      </c>
      <c r="U21" s="166">
        <f>IF('Estrategia 12'!$Q$9&lt;=Estratégia!$U$6,0.5,0)+IF('Estrategia 12'!$S$9&gt;=Estratégia!$U$6,0.5,0)</f>
        <v>0.5</v>
      </c>
      <c r="V21" s="167">
        <f>IF('Estrategia 12'!$Q$9&lt;=Estratégia!$V$6,0.5,0)+IF('Estrategia 12'!$S$9&gt;=Estratégia!$V$6,0.5,0)</f>
        <v>0.5</v>
      </c>
      <c r="W21" s="167">
        <f>IF('Estrategia 12'!$Q$9&lt;=Estratégia!$W$6,0.5,0)+IF('Estrategia 12'!$S$9&gt;=Estratégia!$W$6,0.5,0)</f>
        <v>0.5</v>
      </c>
      <c r="X21" s="167">
        <f>IF('Estrategia 12'!$Q$9&lt;=Estratégia!$X$6,0.5,0)+IF('Estrategia 12'!$S$9&gt;=Estratégia!$X$6,0.5,0)</f>
        <v>0.5</v>
      </c>
      <c r="Y21" s="167">
        <f>IF('Estrategia 12'!$Q$9&lt;=Estratégia!$Y$6,0.5,0)+IF('Estrategia 12'!$S$9&gt;=Estratégia!$Y$6,0.5,0)</f>
        <v>0.5</v>
      </c>
      <c r="Z21" s="78" t="str">
        <f>'Estrategia 12'!$D$15</f>
        <v>No Prazo</v>
      </c>
      <c r="AA21" s="75" t="str">
        <f>IF('Estrategia 12'!$D$12="","",'Estrategia 12'!$D$12)</f>
        <v>Mais que Cumpre</v>
      </c>
      <c r="AB21" s="76">
        <f t="shared" si="1"/>
        <v>1.2749999999999999E-2</v>
      </c>
      <c r="AC21" s="77">
        <f t="shared" si="4"/>
        <v>1</v>
      </c>
      <c r="AD21" s="153">
        <f>'Estrategia 12'!$F$12</f>
        <v>3</v>
      </c>
      <c r="AE21" s="153">
        <f>'Estrategia 12'!$G$12</f>
        <v>3</v>
      </c>
      <c r="AF21" s="153">
        <f>'Estrategia 12'!$H$12</f>
        <v>3</v>
      </c>
      <c r="AG21" s="153" t="str">
        <f>'Estrategia 12'!$I$12</f>
        <v/>
      </c>
      <c r="AH21" s="1"/>
    </row>
    <row r="22" spans="1:34" ht="45.75" customHeight="1" x14ac:dyDescent="0.35">
      <c r="A22" s="1"/>
      <c r="B22" s="114" t="s">
        <v>161</v>
      </c>
      <c r="C22" s="99" t="s">
        <v>162</v>
      </c>
      <c r="D22" s="72" t="s">
        <v>163</v>
      </c>
      <c r="E22" s="71">
        <v>2.5000000000000001E-2</v>
      </c>
      <c r="F22" s="75" t="str">
        <f>'Estrategia 13'!$D$7</f>
        <v>Parcial</v>
      </c>
      <c r="G22" s="87">
        <f t="shared" si="2"/>
        <v>1.0000000000000002E-2</v>
      </c>
      <c r="H22" s="153">
        <f>'Estrategia 13'!$F$7</f>
        <v>3</v>
      </c>
      <c r="I22" s="153" t="str">
        <f>'Estrategia 13'!$G$7</f>
        <v/>
      </c>
      <c r="J22" s="153" t="str">
        <f>'Estrategia 13'!$H$7</f>
        <v/>
      </c>
      <c r="K22" s="153" t="str">
        <f>'Estrategia 13'!$I$7</f>
        <v/>
      </c>
      <c r="L22" s="75" t="str">
        <f>IF('Estrategia 13'!$D$10="","",'Estrategia 13'!$D$10)</f>
        <v>Melhor Prática</v>
      </c>
      <c r="M22" s="76">
        <f t="shared" si="0"/>
        <v>2.5000000000000001E-2</v>
      </c>
      <c r="N22" s="77">
        <f t="shared" si="3"/>
        <v>0.40000000000000008</v>
      </c>
      <c r="O22" s="153" t="str">
        <f>'Estrategia 13'!$F$10</f>
        <v>-</v>
      </c>
      <c r="P22" s="153" t="str">
        <f>'Estrategia 13'!$G$10</f>
        <v>D</v>
      </c>
      <c r="Q22" s="153" t="str">
        <f>'Estrategia 13'!$H$10</f>
        <v>D</v>
      </c>
      <c r="R22" s="153" t="str">
        <f>'Estrategia 13'!$I$10</f>
        <v>-</v>
      </c>
      <c r="S22" s="168">
        <f>IF('Estrategia 13'!$M$10="","",'Estrategia 13'!$M$10)</f>
        <v>2</v>
      </c>
      <c r="T22" s="103" t="str">
        <f>IF('Estrategia 13'!$O$10="","",'Estrategia 13'!$O$10)</f>
        <v>Alta</v>
      </c>
      <c r="U22" s="166">
        <f>IF('Estrategia 13'!$Q$9&lt;=Estratégia!$U$6,0.5,0)+IF('Estrategia 13'!$S$9&gt;=Estratégia!$U$6,0.5,0)</f>
        <v>0.5</v>
      </c>
      <c r="V22" s="167">
        <f>IF('Estrategia 13'!$Q$9&lt;=Estratégia!$V$6,0.5,0)+IF('Estrategia 13'!$S$9&gt;=Estratégia!$V$6,0.5,0)</f>
        <v>0.5</v>
      </c>
      <c r="W22" s="167">
        <f>IF('Estrategia 13'!$Q$9&lt;=Estratégia!$W$6,0.5,0)+IF('Estrategia 13'!$S$9&gt;=Estratégia!$W$6,0.5,0)</f>
        <v>0.5</v>
      </c>
      <c r="X22" s="167">
        <f>IF('Estrategia 13'!$Q$9&lt;=Estratégia!$X$6,0.5,0)+IF('Estrategia 13'!$S$9&gt;=Estratégia!$X$6,0.5,0)</f>
        <v>0.5</v>
      </c>
      <c r="Y22" s="167">
        <f>IF('Estrategia 13'!$Q$9&lt;=Estratégia!$Y$6,0.5,0)+IF('Estrategia 13'!$S$9&gt;=Estratégia!$Y$6,0.5,0)</f>
        <v>0.5</v>
      </c>
      <c r="Z22" s="78" t="str">
        <f>'Estrategia 13'!$D$15</f>
        <v>Atrasado</v>
      </c>
      <c r="AA22" s="75" t="str">
        <f>IF('Estrategia 13'!$D$12="","",'Estrategia 13'!$D$12)</f>
        <v>Melhor Prática</v>
      </c>
      <c r="AB22" s="76">
        <f t="shared" si="1"/>
        <v>2.5000000000000001E-2</v>
      </c>
      <c r="AC22" s="77">
        <f t="shared" si="4"/>
        <v>1</v>
      </c>
      <c r="AD22" s="153">
        <f>'Estrategia 13'!$F$12</f>
        <v>3</v>
      </c>
      <c r="AE22" s="153">
        <f>'Estrategia 13'!$G$12</f>
        <v>3</v>
      </c>
      <c r="AF22" s="153">
        <f>'Estrategia 13'!$H$12</f>
        <v>3</v>
      </c>
      <c r="AG22" s="153">
        <f>'Estrategia 13'!$I$12</f>
        <v>3</v>
      </c>
      <c r="AH22" s="1"/>
    </row>
    <row r="23" spans="1:34" ht="45.75" customHeight="1" x14ac:dyDescent="0.35">
      <c r="A23" s="1"/>
      <c r="B23" s="114" t="s">
        <v>161</v>
      </c>
      <c r="C23" s="99" t="s">
        <v>164</v>
      </c>
      <c r="D23" s="70" t="s">
        <v>165</v>
      </c>
      <c r="E23" s="73">
        <v>0.02</v>
      </c>
      <c r="F23" s="75" t="str">
        <f>'Estrategia 14'!$D$7</f>
        <v>Mais que Cumpre</v>
      </c>
      <c r="G23" s="87">
        <f t="shared" si="2"/>
        <v>1.7000000000000001E-2</v>
      </c>
      <c r="H23" s="153">
        <f>'Estrategia 14'!$F$7</f>
        <v>3</v>
      </c>
      <c r="I23" s="153">
        <f>'Estrategia 14'!$G$7</f>
        <v>3</v>
      </c>
      <c r="J23" s="153">
        <f>'Estrategia 14'!$H$7</f>
        <v>3</v>
      </c>
      <c r="K23" s="153" t="str">
        <f>'Estrategia 14'!$I$7</f>
        <v/>
      </c>
      <c r="L23" s="75" t="str">
        <f>IF('Estrategia 14'!$D$10="","",'Estrategia 14'!$D$10)</f>
        <v>Melhor Prática</v>
      </c>
      <c r="M23" s="76">
        <f t="shared" si="0"/>
        <v>0.02</v>
      </c>
      <c r="N23" s="77">
        <f t="shared" si="3"/>
        <v>0.85000000000000009</v>
      </c>
      <c r="O23" s="153" t="str">
        <f>'Estrategia 14'!$F$10</f>
        <v>D</v>
      </c>
      <c r="P23" s="153" t="str">
        <f>'Estrategia 14'!$G$10</f>
        <v>D</v>
      </c>
      <c r="Q23" s="153" t="str">
        <f>'Estrategia 14'!$H$10</f>
        <v>D</v>
      </c>
      <c r="R23" s="153" t="str">
        <f>'Estrategia 14'!$I$10</f>
        <v>-</v>
      </c>
      <c r="S23" s="168">
        <f>IF('Estrategia 14'!$M$10="","",'Estrategia 14'!$M$10)</f>
        <v>3</v>
      </c>
      <c r="T23" s="103" t="str">
        <f>IF('Estrategia 14'!$O$10="","",'Estrategia 14'!$O$10)</f>
        <v>Alta</v>
      </c>
      <c r="U23" s="166">
        <f>IF('Estrategia 14'!$Q$9&lt;=Estratégia!$U$6,0.5,0)+IF('Estrategia 14'!$S$9&gt;=Estratégia!$U$6,0.5,0)</f>
        <v>0.5</v>
      </c>
      <c r="V23" s="167">
        <f>IF('Estrategia 14'!$Q$9&lt;=Estratégia!$V$6,0.5,0)+IF('Estrategia 14'!$S$9&gt;=Estratégia!$V$6,0.5,0)</f>
        <v>0.5</v>
      </c>
      <c r="W23" s="167">
        <f>IF('Estrategia 14'!$Q$9&lt;=Estratégia!$W$6,0.5,0)+IF('Estrategia 14'!$S$9&gt;=Estratégia!$W$6,0.5,0)</f>
        <v>0.5</v>
      </c>
      <c r="X23" s="167">
        <f>IF('Estrategia 14'!$Q$9&lt;=Estratégia!$X$6,0.5,0)+IF('Estrategia 14'!$S$9&gt;=Estratégia!$X$6,0.5,0)</f>
        <v>0.5</v>
      </c>
      <c r="Y23" s="167">
        <f>IF('Estrategia 14'!$Q$9&lt;=Estratégia!$Y$6,0.5,0)+IF('Estrategia 14'!$S$9&gt;=Estratégia!$Y$6,0.5,0)</f>
        <v>0.5</v>
      </c>
      <c r="Z23" s="78" t="str">
        <f>'Estrategia 14'!$D$15</f>
        <v>No Prazo</v>
      </c>
      <c r="AA23" s="75" t="str">
        <f>IF('Estrategia 14'!$D$12="","",'Estrategia 14'!$D$12)</f>
        <v>Melhor Prática</v>
      </c>
      <c r="AB23" s="76">
        <f t="shared" si="1"/>
        <v>0.02</v>
      </c>
      <c r="AC23" s="77">
        <f t="shared" si="4"/>
        <v>1</v>
      </c>
      <c r="AD23" s="153">
        <f>'Estrategia 14'!$F$12</f>
        <v>3</v>
      </c>
      <c r="AE23" s="153">
        <f>'Estrategia 14'!$G$12</f>
        <v>3</v>
      </c>
      <c r="AF23" s="153">
        <f>'Estrategia 14'!$H$12</f>
        <v>3</v>
      </c>
      <c r="AG23" s="153">
        <f>'Estrategia 14'!$I$12</f>
        <v>3</v>
      </c>
      <c r="AH23" s="1"/>
    </row>
    <row r="24" spans="1:34" ht="45.75" customHeight="1" x14ac:dyDescent="0.35">
      <c r="A24" s="1"/>
      <c r="B24" s="114" t="s">
        <v>161</v>
      </c>
      <c r="C24" s="99" t="s">
        <v>166</v>
      </c>
      <c r="D24" s="72" t="s">
        <v>167</v>
      </c>
      <c r="E24" s="71">
        <v>1.4999999999999999E-2</v>
      </c>
      <c r="F24" s="75" t="str">
        <f>'Estrategia 15'!$D$7</f>
        <v>Parcial</v>
      </c>
      <c r="G24" s="87">
        <f t="shared" si="2"/>
        <v>6.0000000000000001E-3</v>
      </c>
      <c r="H24" s="153">
        <f>'Estrategia 15'!$F$7</f>
        <v>3</v>
      </c>
      <c r="I24" s="153" t="str">
        <f>'Estrategia 15'!$G$7</f>
        <v/>
      </c>
      <c r="J24" s="153" t="str">
        <f>'Estrategia 15'!$H$7</f>
        <v/>
      </c>
      <c r="K24" s="153" t="str">
        <f>'Estrategia 15'!$I$7</f>
        <v/>
      </c>
      <c r="L24" s="75" t="str">
        <f>IF('Estrategia 15'!$D$10="","",'Estrategia 15'!$D$10)</f>
        <v>Mais que Cumpre</v>
      </c>
      <c r="M24" s="76">
        <f t="shared" si="0"/>
        <v>1.2749999999999999E-2</v>
      </c>
      <c r="N24" s="77">
        <f t="shared" si="3"/>
        <v>0.4705882352941177</v>
      </c>
      <c r="O24" s="153" t="str">
        <f>'Estrategia 15'!$F$10</f>
        <v>D</v>
      </c>
      <c r="P24" s="153" t="str">
        <f>'Estrategia 15'!$G$10</f>
        <v>D</v>
      </c>
      <c r="Q24" s="153" t="str">
        <f>'Estrategia 15'!$H$10</f>
        <v>D</v>
      </c>
      <c r="R24" s="153" t="str">
        <f>'Estrategia 15'!$I$10</f>
        <v>-</v>
      </c>
      <c r="S24" s="168">
        <f>IF('Estrategia 15'!$M$10="","",'Estrategia 15'!$M$10)</f>
        <v>2</v>
      </c>
      <c r="T24" s="103" t="str">
        <f>IF('Estrategia 15'!$O$10="","",'Estrategia 15'!$O$10)</f>
        <v>Alta</v>
      </c>
      <c r="U24" s="166">
        <f>IF('Estrategia 15'!$Q$9&lt;=Estratégia!$U$6,0.5,0)+IF('Estrategia 15'!$S$9&gt;=Estratégia!$U$6,0.5,0)</f>
        <v>0.5</v>
      </c>
      <c r="V24" s="167">
        <f>IF('Estrategia 15'!$Q$9&lt;=Estratégia!$V$6,0.5,0)+IF('Estrategia 15'!$S$9&gt;=Estratégia!$V$6,0.5,0)</f>
        <v>0.5</v>
      </c>
      <c r="W24" s="167">
        <f>IF('Estrategia 15'!$Q$9&lt;=Estratégia!$W$6,0.5,0)+IF('Estrategia 15'!$S$9&gt;=Estratégia!$W$6,0.5,0)</f>
        <v>0.5</v>
      </c>
      <c r="X24" s="167">
        <f>IF('Estrategia 15'!$Q$9&lt;=Estratégia!$X$6,0.5,0)+IF('Estrategia 15'!$S$9&gt;=Estratégia!$X$6,0.5,0)</f>
        <v>0.5</v>
      </c>
      <c r="Y24" s="167">
        <f>IF('Estrategia 15'!$Q$9&lt;=Estratégia!$Y$6,0.5,0)+IF('Estrategia 15'!$S$9&gt;=Estratégia!$Y$6,0.5,0)</f>
        <v>0.5</v>
      </c>
      <c r="Z24" s="78" t="str">
        <f>'Estrategia 15'!$D$15</f>
        <v>Não Planificado</v>
      </c>
      <c r="AA24" s="75" t="str">
        <f>IF('Estrategia 15'!$D$12="","",'Estrategia 15'!$D$12)</f>
        <v>Cumpre</v>
      </c>
      <c r="AB24" s="76">
        <f t="shared" si="1"/>
        <v>1.0499999999999999E-2</v>
      </c>
      <c r="AC24" s="77">
        <f t="shared" si="4"/>
        <v>0.82352941176470584</v>
      </c>
      <c r="AD24" s="153">
        <f>'Estrategia 15'!$F$12</f>
        <v>3</v>
      </c>
      <c r="AE24" s="153">
        <f>'Estrategia 15'!$G$12</f>
        <v>3</v>
      </c>
      <c r="AF24" s="153" t="str">
        <f>'Estrategia 15'!$H$12</f>
        <v/>
      </c>
      <c r="AG24" s="153" t="str">
        <f>'Estrategia 15'!$I$12</f>
        <v/>
      </c>
      <c r="AH24" s="1"/>
    </row>
    <row r="25" spans="1:34" ht="45.75" customHeight="1" x14ac:dyDescent="0.35">
      <c r="A25" s="1"/>
      <c r="B25" s="114" t="s">
        <v>161</v>
      </c>
      <c r="C25" s="99" t="s">
        <v>168</v>
      </c>
      <c r="D25" s="72" t="s">
        <v>287</v>
      </c>
      <c r="E25" s="73">
        <v>0.01</v>
      </c>
      <c r="F25" s="75" t="str">
        <f>'Estrategia 16'!$D$7</f>
        <v/>
      </c>
      <c r="G25" s="87">
        <f t="shared" si="2"/>
        <v>0</v>
      </c>
      <c r="H25" s="153" t="str">
        <f>'Estrategia 16'!$F$7</f>
        <v/>
      </c>
      <c r="I25" s="153" t="str">
        <f>'Estrategia 16'!$G$7</f>
        <v/>
      </c>
      <c r="J25" s="153" t="str">
        <f>'Estrategia 16'!$H$7</f>
        <v/>
      </c>
      <c r="K25" s="153" t="str">
        <f>'Estrategia 16'!$I$7</f>
        <v/>
      </c>
      <c r="L25" s="75" t="str">
        <f>IF('Estrategia 16'!$D$10="","",'Estrategia 16'!$D$10)</f>
        <v>Mais que Cumpre</v>
      </c>
      <c r="M25" s="76">
        <f t="shared" si="0"/>
        <v>8.5000000000000006E-3</v>
      </c>
      <c r="N25" s="77">
        <f t="shared" si="3"/>
        <v>0</v>
      </c>
      <c r="O25" s="153" t="str">
        <f>'Estrategia 16'!$F$10</f>
        <v>D</v>
      </c>
      <c r="P25" s="153" t="str">
        <f>'Estrategia 16'!$G$10</f>
        <v>D</v>
      </c>
      <c r="Q25" s="153" t="str">
        <f>'Estrategia 16'!$H$10</f>
        <v>D</v>
      </c>
      <c r="R25" s="153" t="str">
        <f>'Estrategia 16'!$I$10</f>
        <v>D</v>
      </c>
      <c r="S25" s="168">
        <f>IF('Estrategia 16'!$M$10="","",'Estrategia 16'!$M$10)</f>
        <v>1</v>
      </c>
      <c r="T25" s="103" t="str">
        <f>IF('Estrategia 16'!$O$10="","",'Estrategia 16'!$O$10)</f>
        <v>Alta</v>
      </c>
      <c r="U25" s="166">
        <f>IF('Estrategia 16'!$Q$9&lt;=Estratégia!$U$6,0.5,0)+IF('Estrategia 16'!$S$9&gt;=Estratégia!$U$6,0.5,0)</f>
        <v>0.5</v>
      </c>
      <c r="V25" s="167">
        <f>IF('Estrategia 16'!$Q$9&lt;=Estratégia!$V$6,0.5,0)+IF('Estrategia 16'!$S$9&gt;=Estratégia!$V$6,0.5,0)</f>
        <v>0.5</v>
      </c>
      <c r="W25" s="167">
        <f>IF('Estrategia 16'!$Q$9&lt;=Estratégia!$W$6,0.5,0)+IF('Estrategia 16'!$S$9&gt;=Estratégia!$W$6,0.5,0)</f>
        <v>0.5</v>
      </c>
      <c r="X25" s="167">
        <f>IF('Estrategia 16'!$Q$9&lt;=Estratégia!$X$6,0.5,0)+IF('Estrategia 16'!$S$9&gt;=Estratégia!$X$6,0.5,0)</f>
        <v>0.5</v>
      </c>
      <c r="Y25" s="167">
        <f>IF('Estrategia 16'!$Q$9&lt;=Estratégia!$Y$6,0.5,0)+IF('Estrategia 16'!$S$9&gt;=Estratégia!$Y$6,0.5,0)</f>
        <v>0.5</v>
      </c>
      <c r="Z25" s="78" t="str">
        <f>'Estrategia 16'!$D$15</f>
        <v>Atrasado</v>
      </c>
      <c r="AA25" s="75" t="str">
        <f>IF('Estrategia 16'!$D$12="","",'Estrategia 16'!$D$12)</f>
        <v>Cumpre</v>
      </c>
      <c r="AB25" s="76">
        <f t="shared" si="1"/>
        <v>6.9999999999999993E-3</v>
      </c>
      <c r="AC25" s="77">
        <f t="shared" si="4"/>
        <v>0.82352941176470573</v>
      </c>
      <c r="AD25" s="153">
        <f>'Estrategia 16'!$F$12</f>
        <v>3</v>
      </c>
      <c r="AE25" s="153">
        <f>'Estrategia 16'!$G$12</f>
        <v>3</v>
      </c>
      <c r="AF25" s="153">
        <f>'Estrategia 16'!$H$12</f>
        <v>2</v>
      </c>
      <c r="AG25" s="153" t="str">
        <f>'Estrategia 16'!$I$12</f>
        <v/>
      </c>
      <c r="AH25" s="1"/>
    </row>
    <row r="26" spans="1:34" x14ac:dyDescent="0.35">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row>
    <row r="27" spans="1:34" ht="11.25" customHeight="1" x14ac:dyDescent="0.35">
      <c r="A27" s="1"/>
      <c r="B27" s="81"/>
      <c r="C27" s="280" t="s">
        <v>238</v>
      </c>
      <c r="D27" s="280"/>
      <c r="E27" s="281">
        <f>SUM(E10:E25)</f>
        <v>0.25</v>
      </c>
      <c r="F27" s="296"/>
      <c r="G27" s="284">
        <f>SUM(G10:G25)</f>
        <v>9.2500000000000013E-2</v>
      </c>
      <c r="H27" s="88"/>
      <c r="I27" s="88"/>
      <c r="J27" s="88"/>
      <c r="K27" s="88"/>
      <c r="L27" s="82"/>
      <c r="M27" s="286">
        <f>SUM(M10:M25)</f>
        <v>0.20500000000000002</v>
      </c>
      <c r="N27" s="288">
        <f>IFERROR(G27/M27,"")</f>
        <v>0.45121951219512196</v>
      </c>
      <c r="O27" s="89"/>
      <c r="P27" s="89"/>
      <c r="Q27" s="89"/>
      <c r="R27" s="89"/>
      <c r="S27" s="89"/>
      <c r="T27" s="89"/>
      <c r="U27" s="89"/>
      <c r="V27" s="89"/>
      <c r="W27" s="89"/>
      <c r="X27" s="89"/>
      <c r="Y27" s="89"/>
      <c r="Z27" s="83"/>
      <c r="AA27" s="84"/>
      <c r="AB27" s="290">
        <f>SUM(AB10:AB25)</f>
        <v>0.21024999999999999</v>
      </c>
      <c r="AC27" s="292">
        <f>IFERROR(M27/AB27,"")</f>
        <v>0.97502972651605246</v>
      </c>
      <c r="AD27" s="279"/>
      <c r="AE27" s="279"/>
      <c r="AF27" s="279"/>
      <c r="AG27" s="279"/>
      <c r="AH27" s="1"/>
    </row>
    <row r="28" spans="1:34" ht="22.5" x14ac:dyDescent="0.35">
      <c r="A28" s="1"/>
      <c r="B28" s="81"/>
      <c r="C28" s="280"/>
      <c r="D28" s="280"/>
      <c r="E28" s="281"/>
      <c r="F28" s="297"/>
      <c r="G28" s="285"/>
      <c r="H28" s="88"/>
      <c r="I28" s="88"/>
      <c r="J28" s="88"/>
      <c r="K28" s="88"/>
      <c r="L28" s="85"/>
      <c r="M28" s="287"/>
      <c r="N28" s="289"/>
      <c r="O28" s="89"/>
      <c r="P28" s="89"/>
      <c r="Q28" s="89"/>
      <c r="R28" s="89"/>
      <c r="S28" s="89"/>
      <c r="T28" s="89"/>
      <c r="U28" s="89"/>
      <c r="V28" s="89"/>
      <c r="W28" s="89"/>
      <c r="X28" s="89"/>
      <c r="Y28" s="89"/>
      <c r="Z28" s="83"/>
      <c r="AA28" s="84"/>
      <c r="AB28" s="290"/>
      <c r="AC28" s="292"/>
      <c r="AD28" s="279"/>
      <c r="AE28" s="279"/>
      <c r="AF28" s="279"/>
      <c r="AG28" s="279"/>
      <c r="AH28" s="1"/>
    </row>
    <row r="29" spans="1:34" x14ac:dyDescent="0.35">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row>
  </sheetData>
  <autoFilter ref="B9:AG9" xr:uid="{5B88BAE5-1A4A-4F1A-ACB2-ADBC8825C37C}"/>
  <dataConsolidate/>
  <mergeCells count="49">
    <mergeCell ref="C27:D28"/>
    <mergeCell ref="E27:E28"/>
    <mergeCell ref="F27:F28"/>
    <mergeCell ref="G27:G28"/>
    <mergeCell ref="M27:M28"/>
    <mergeCell ref="AG27:AG28"/>
    <mergeCell ref="N27:N28"/>
    <mergeCell ref="AC27:AC28"/>
    <mergeCell ref="AD27:AD28"/>
    <mergeCell ref="AE27:AE28"/>
    <mergeCell ref="AF27:AF28"/>
    <mergeCell ref="AB27:AB28"/>
    <mergeCell ref="F3:AE3"/>
    <mergeCell ref="N7:N8"/>
    <mergeCell ref="AC7:AC8"/>
    <mergeCell ref="B5:D5"/>
    <mergeCell ref="AD7:AD8"/>
    <mergeCell ref="AE7:AE8"/>
    <mergeCell ref="F5:J5"/>
    <mergeCell ref="L5:M5"/>
    <mergeCell ref="Z5:AA5"/>
    <mergeCell ref="Z7:Z8"/>
    <mergeCell ref="S7:S8"/>
    <mergeCell ref="V7:V8"/>
    <mergeCell ref="X7:X8"/>
    <mergeCell ref="Y7:Y8"/>
    <mergeCell ref="L7:L8"/>
    <mergeCell ref="M7:M8"/>
    <mergeCell ref="AF7:AF8"/>
    <mergeCell ref="AG7:AG8"/>
    <mergeCell ref="B7:B8"/>
    <mergeCell ref="K7:K8"/>
    <mergeCell ref="J7:J8"/>
    <mergeCell ref="I7:I8"/>
    <mergeCell ref="H7:H8"/>
    <mergeCell ref="AA7:AA8"/>
    <mergeCell ref="AB7:AB8"/>
    <mergeCell ref="T7:T8"/>
    <mergeCell ref="O7:O8"/>
    <mergeCell ref="P7:P8"/>
    <mergeCell ref="Q7:Q8"/>
    <mergeCell ref="R7:R8"/>
    <mergeCell ref="U7:U8"/>
    <mergeCell ref="W7:W8"/>
    <mergeCell ref="C7:C8"/>
    <mergeCell ref="D7:D8"/>
    <mergeCell ref="E7:E8"/>
    <mergeCell ref="F7:F8"/>
    <mergeCell ref="G7:G8"/>
  </mergeCells>
  <conditionalFormatting sqref="H10:K25">
    <cfRule type="iconSet" priority="7">
      <iconSet showValue="0">
        <cfvo type="percent" val="0"/>
        <cfvo type="num" val="2"/>
        <cfvo type="num" val="3"/>
      </iconSet>
    </cfRule>
  </conditionalFormatting>
  <conditionalFormatting sqref="N10:N25">
    <cfRule type="dataBar" priority="9">
      <dataBar showValue="0">
        <cfvo type="min"/>
        <cfvo type="max"/>
        <color rgb="FF63C384"/>
      </dataBar>
      <extLst>
        <ext xmlns:x14="http://schemas.microsoft.com/office/spreadsheetml/2009/9/main" uri="{B025F937-C7B1-47D3-B67F-A62EFF666E3E}">
          <x14:id>{EC78AD60-2855-4AD1-9669-3D0CCEC7BBDF}</x14:id>
        </ext>
      </extLst>
    </cfRule>
  </conditionalFormatting>
  <conditionalFormatting sqref="O10:R25">
    <cfRule type="iconSet" priority="5">
      <iconSet showValue="0">
        <cfvo type="percent" val="0"/>
        <cfvo type="num" val="2"/>
        <cfvo type="num" val="3"/>
      </iconSet>
    </cfRule>
  </conditionalFormatting>
  <conditionalFormatting sqref="U10:Y25">
    <cfRule type="cellIs" dxfId="1038" priority="2" operator="equal">
      <formula>2</formula>
    </cfRule>
    <cfRule type="cellIs" dxfId="1037" priority="3" operator="equal">
      <formula>1</formula>
    </cfRule>
    <cfRule type="cellIs" dxfId="1036" priority="4" operator="equal">
      <formula>0</formula>
    </cfRule>
  </conditionalFormatting>
  <conditionalFormatting sqref="AC10:AC25">
    <cfRule type="dataBar" priority="8">
      <dataBar showValue="0">
        <cfvo type="min"/>
        <cfvo type="max"/>
        <color theme="6" tint="0.39997558519241921"/>
      </dataBar>
      <extLst>
        <ext xmlns:x14="http://schemas.microsoft.com/office/spreadsheetml/2009/9/main" uri="{B025F937-C7B1-47D3-B67F-A62EFF666E3E}">
          <x14:id>{BBFADA60-D5E2-4C2F-A5B7-9D849077942B}</x14:id>
        </ext>
      </extLst>
    </cfRule>
  </conditionalFormatting>
  <conditionalFormatting sqref="AD10:AG25">
    <cfRule type="iconSet" priority="6">
      <iconSet showValue="0">
        <cfvo type="percent" val="0"/>
        <cfvo type="num" val="2"/>
        <cfvo type="num" val="3"/>
      </iconSet>
    </cfRule>
  </conditionalFormatting>
  <hyperlinks>
    <hyperlink ref="C10" location="'Estrategia 1'!A1" display="1." xr:uid="{8618D2FD-596E-46C5-AA98-F269F7FFBE6E}"/>
    <hyperlink ref="C11" location="'Estrategia 2'!A1" display="2." xr:uid="{0D34F190-7B03-4A32-B3EE-33F2789FB476}"/>
    <hyperlink ref="D11" location="'Estrategia 2'!A1" display="Catálogo de equipos" xr:uid="{B1B43733-779C-4CBD-9440-3274E6E2F078}"/>
    <hyperlink ref="C12" location="'Estrategia 3'!A1" display="3." xr:uid="{AFD78BDB-F35D-4756-8994-7875D8D111FF}"/>
    <hyperlink ref="D12" location="'Estrategia 3'!A1" display="Fotografía de éxito" xr:uid="{CED474DA-37B8-4127-98F9-00AA79BD254D}"/>
    <hyperlink ref="C13" location="'Estrategia 4'!A1" display="4." xr:uid="{0A0F31E9-D6E3-42A0-B868-1C298B5FEB04}"/>
    <hyperlink ref="D13" location="'Estrategia 4'!A1" display="Planograma" xr:uid="{A5C2C3A2-B407-4F06-B8C3-2AD2E054894D}"/>
    <hyperlink ref="C14" location="'Estrategia 5'!A1" display="5." xr:uid="{A1F756AF-B3A7-421C-9E6A-B3188D90D437}"/>
    <hyperlink ref="D14" location="'Estrategia 5'!A1" display="Planificación hacia full potential" xr:uid="{9857331E-33F8-4F74-8299-CD7552E5B4C0}"/>
    <hyperlink ref="C15" location="'Estrategia 6'!A1" display="6." xr:uid="{93D8B662-8241-4FDE-AC3A-05368B5A23D4}"/>
    <hyperlink ref="D15" location="'Estrategia 6'!A1" display="Gestión P&amp;L del Área de EDF" xr:uid="{E81CA9CD-3C35-461D-9436-94A21EA9FEEA}"/>
    <hyperlink ref="C16" location="'Estrategia 7'!A1" display="7." xr:uid="{EEA3FA1F-7B3A-4293-ADBD-04BA2D90631C}"/>
    <hyperlink ref="D16" location="'Estrategia 7'!A1" display="Visita al mercado" xr:uid="{F990F30C-B2ED-4A6A-B254-41CD1CAA7C7B}"/>
    <hyperlink ref="C17" location="'Estrategia 8'!A1" display="8." xr:uid="{33F7EB0E-0D88-472D-A3AA-26BBC3398181}"/>
    <hyperlink ref="D17" location="'Estrategia 8'!A1" display="Rutinas de innovaciones " xr:uid="{F5A512E2-1400-4AEE-9A93-73A190D532B0}"/>
    <hyperlink ref="C18" location="'Estrategia 9'!A1" display="9." xr:uid="{284BC2CA-2F6A-4C83-B6F3-40EF17329F95}"/>
    <hyperlink ref="D18" location="'Estrategia 9'!A1" display="Satisfacción del cliente " xr:uid="{EBB2B1CE-F76A-49EF-9E8A-E3CBD9994F69}"/>
    <hyperlink ref="C19" location="'Estrategia 10'!A1" display="10." xr:uid="{8B0BF29F-4AB4-49CF-879F-D5B19D9C0928}"/>
    <hyperlink ref="D19" location="'Estrategia 10'!A1" display="Rutina de visita al mercado" xr:uid="{87FF5565-E7DB-431F-90E8-5A9CF5962171}"/>
    <hyperlink ref="C20" location="'Estrategia 11'!A1" display="11." xr:uid="{6C2F852A-3D17-4B77-A3E5-8A1CA023484E}"/>
    <hyperlink ref="D20" location="'Estrategia 11'!A1" display="Estrategia de conectividad" xr:uid="{4003E920-EB21-47FB-8FB4-763FB439FE63}"/>
    <hyperlink ref="C21" location="'Estrategia 12'!A1" display="12." xr:uid="{A0263932-C252-4373-869B-44D3C3231ED0}"/>
    <hyperlink ref="D21" location="'Estrategia 12'!A1" display="Estrategia de sustentabilidad" xr:uid="{1F8427CE-F1F8-4A56-A562-46083FADF08D}"/>
    <hyperlink ref="C22" location="'Estrategia 13'!A1" display="13." xr:uid="{C1560A41-3930-4717-91F3-4E9D414C9542}"/>
    <hyperlink ref="D22" location="'Estrategia 13'!A1" display="Certificación E2E" xr:uid="{78763C8A-71F7-4C10-94C6-F31E2CF370CC}"/>
    <hyperlink ref="C23" location="'Estrategia 14'!A1" display="14." xr:uid="{5BD4D15B-2785-4B53-B9A5-DBAAAA06288D}"/>
    <hyperlink ref="D23" location="'Estrategia 14'!A1" display="Compromiso con el Programa E2E" xr:uid="{52AE1BCD-A2AD-4300-A3DC-14AD0ECAF229}"/>
    <hyperlink ref="C24" location="'Estrategia 16'!A1" display="15." xr:uid="{B53517AD-A584-4A70-96EE-400FAE323BD3}"/>
    <hyperlink ref="D24" location="'Estrategia 15'!A1" display="Savings del Programa E2E" xr:uid="{7532C8A6-E07F-4770-9C26-8A686D7F8F64}"/>
    <hyperlink ref="C25" location="'Estrategia 16'!A1" display="16." xr:uid="{5E21CDF9-5FDA-4FAC-849E-99891138841B}"/>
    <hyperlink ref="D25" location="'Estrategia 16'!A1" display="Business review del Área de EDF" xr:uid="{3B68AD95-A0D4-4FC3-965E-A5DD330E1988}"/>
    <hyperlink ref="D10" location="'Estrategia 1'!A1" display="Missão e visão" xr:uid="{0EF3FA3E-8CF1-48DA-B368-6BC0D7916610}"/>
  </hyperlinks>
  <pageMargins left="0.511811024" right="0.511811024" top="0.78740157499999996" bottom="0.78740157499999996" header="0.31496062000000002" footer="0.31496062000000002"/>
  <drawing r:id="rId1"/>
  <extLst>
    <ext xmlns:x14="http://schemas.microsoft.com/office/spreadsheetml/2009/9/main" uri="{78C0D931-6437-407d-A8EE-F0AAD7539E65}">
      <x14:conditionalFormattings>
        <x14:conditionalFormatting xmlns:xm="http://schemas.microsoft.com/office/excel/2006/main">
          <x14:cfRule type="dataBar" id="{EC78AD60-2855-4AD1-9669-3D0CCEC7BBDF}">
            <x14:dataBar minLength="0" maxLength="100">
              <x14:cfvo type="autoMin"/>
              <x14:cfvo type="autoMax"/>
              <x14:negativeFillColor rgb="FFFF0000"/>
              <x14:axisColor rgb="FF000000"/>
            </x14:dataBar>
          </x14:cfRule>
          <xm:sqref>N10:N25</xm:sqref>
        </x14:conditionalFormatting>
        <x14:conditionalFormatting xmlns:xm="http://schemas.microsoft.com/office/excel/2006/main">
          <x14:cfRule type="iconSet" priority="1" id="{B29D82D7-9E3B-4E88-B887-7F1B7C196351}">
            <x14:iconSet iconSet="3Stars" showValue="0">
              <x14:cfvo type="percent">
                <xm:f>0</xm:f>
              </x14:cfvo>
              <x14:cfvo type="num">
                <xm:f>2</xm:f>
              </x14:cfvo>
              <x14:cfvo type="num">
                <xm:f>3</xm:f>
              </x14:cfvo>
            </x14:iconSet>
          </x14:cfRule>
          <xm:sqref>S10:S25</xm:sqref>
        </x14:conditionalFormatting>
        <x14:conditionalFormatting xmlns:xm="http://schemas.microsoft.com/office/excel/2006/main">
          <x14:cfRule type="dataBar" id="{BBFADA60-D5E2-4C2F-A5B7-9D849077942B}">
            <x14:dataBar minLength="0" maxLength="100">
              <x14:cfvo type="autoMin"/>
              <x14:cfvo type="autoMax"/>
              <x14:negativeFillColor rgb="FFFF0000"/>
              <x14:axisColor rgb="FF000000"/>
            </x14:dataBar>
          </x14:cfRule>
          <xm:sqref>AC10:AC25</xm:sqref>
        </x14:conditionalFormatting>
      </x14:conditionalFormattings>
    </ext>
  </extLst>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9AEB8D-0735-4382-A603-66D24260BC5C}">
  <sheetPr codeName="Planilha11"/>
  <dimension ref="A1:AM29"/>
  <sheetViews>
    <sheetView showGridLines="0" zoomScale="70" zoomScaleNormal="70" workbookViewId="0">
      <pane xSplit="5" ySplit="9" topLeftCell="F10" activePane="bottomRight" state="frozen"/>
      <selection activeCell="K3" sqref="K3:S4"/>
      <selection pane="topRight" activeCell="K3" sqref="K3:S4"/>
      <selection pane="bottomLeft" activeCell="K3" sqref="K3:S4"/>
      <selection pane="bottomRight" activeCell="D12" sqref="D12"/>
    </sheetView>
  </sheetViews>
  <sheetFormatPr defaultColWidth="0" defaultRowHeight="15" customHeight="1" zeroHeight="1" outlineLevelCol="1" x14ac:dyDescent="0.35"/>
  <cols>
    <col min="1" max="1" width="2.1796875" customWidth="1"/>
    <col min="2" max="2" width="16.1796875" customWidth="1"/>
    <col min="3" max="3" width="4.26953125" customWidth="1"/>
    <col min="4" max="4" width="39.26953125" customWidth="1"/>
    <col min="5" max="5" width="9.81640625" customWidth="1"/>
    <col min="6" max="6" width="20.453125" customWidth="1"/>
    <col min="7" max="7" width="11.1796875" customWidth="1"/>
    <col min="8" max="11" width="5.81640625" customWidth="1" outlineLevel="1"/>
    <col min="12" max="12" width="20.54296875" customWidth="1"/>
    <col min="13" max="13" width="11.54296875" customWidth="1"/>
    <col min="14" max="14" width="10.81640625" customWidth="1"/>
    <col min="15" max="18" width="5.81640625" customWidth="1" outlineLevel="1"/>
    <col min="19" max="19" width="12.453125" customWidth="1" outlineLevel="1"/>
    <col min="20" max="20" width="16.81640625" customWidth="1" outlineLevel="1"/>
    <col min="21" max="21" width="6.1796875" bestFit="1" customWidth="1" outlineLevel="1"/>
    <col min="22" max="25" width="6.7265625" customWidth="1" outlineLevel="1"/>
    <col min="26" max="26" width="19.453125" customWidth="1"/>
    <col min="27" max="27" width="19.1796875" customWidth="1"/>
    <col min="28" max="28" width="12.1796875" customWidth="1"/>
    <col min="29" max="29" width="11.54296875" customWidth="1"/>
    <col min="30" max="33" width="5.81640625" customWidth="1" outlineLevel="1"/>
    <col min="34" max="34" width="9.1796875" customWidth="1"/>
    <col min="35" max="39" width="0" hidden="1" customWidth="1"/>
    <col min="40" max="16384" width="9.1796875" hidden="1"/>
  </cols>
  <sheetData>
    <row r="1" spans="1:34" ht="11.25" customHeight="1" x14ac:dyDescent="0.35">
      <c r="A1" s="13" t="s">
        <v>1117</v>
      </c>
      <c r="B1" s="13"/>
      <c r="C1" s="13"/>
      <c r="D1" s="13"/>
      <c r="E1" s="13"/>
      <c r="F1" s="13"/>
      <c r="G1" s="13"/>
      <c r="H1" s="13"/>
      <c r="I1" s="13"/>
      <c r="J1" s="13"/>
      <c r="K1" s="13"/>
      <c r="L1" s="13"/>
      <c r="M1" s="13"/>
      <c r="N1" s="13"/>
      <c r="O1" s="13"/>
      <c r="P1" s="13"/>
      <c r="Q1" s="13"/>
      <c r="R1" s="13"/>
      <c r="S1" s="13"/>
      <c r="T1" s="13"/>
      <c r="U1" s="13"/>
      <c r="V1" s="13"/>
      <c r="W1" s="13"/>
      <c r="X1" s="13"/>
      <c r="Y1" s="13"/>
      <c r="Z1" s="13"/>
      <c r="AA1" s="13"/>
      <c r="AB1" s="13"/>
      <c r="AC1" s="13"/>
      <c r="AD1" s="13"/>
      <c r="AE1" s="13"/>
    </row>
    <row r="2" spans="1:34" ht="44" x14ac:dyDescent="0.5">
      <c r="B2" s="11"/>
      <c r="C2" s="11"/>
      <c r="D2" s="79" t="s">
        <v>0</v>
      </c>
      <c r="E2" s="79"/>
      <c r="F2" s="11"/>
      <c r="G2" s="11"/>
      <c r="H2" s="11"/>
      <c r="I2" s="11"/>
      <c r="J2" s="11"/>
      <c r="K2" s="11"/>
      <c r="L2" s="11"/>
      <c r="M2" s="11"/>
      <c r="N2" s="11"/>
      <c r="O2" s="11"/>
      <c r="P2" s="11"/>
      <c r="Q2" s="11"/>
      <c r="R2" s="11"/>
      <c r="S2" s="11"/>
      <c r="T2" s="11"/>
      <c r="U2" s="11"/>
      <c r="V2" s="11"/>
      <c r="W2" s="11"/>
      <c r="X2" s="11"/>
      <c r="Y2" s="11"/>
      <c r="Z2" s="11"/>
      <c r="AA2" s="11"/>
      <c r="AB2" s="11"/>
      <c r="AC2" s="11"/>
      <c r="AD2" s="11"/>
      <c r="AE2" s="11"/>
    </row>
    <row r="3" spans="1:34" ht="44" x14ac:dyDescent="0.35">
      <c r="B3" s="10"/>
      <c r="C3" s="10"/>
      <c r="D3" s="80" t="s">
        <v>1</v>
      </c>
      <c r="E3" s="80"/>
      <c r="F3" s="298" t="s">
        <v>288</v>
      </c>
      <c r="G3" s="298"/>
      <c r="H3" s="298"/>
      <c r="I3" s="298"/>
      <c r="J3" s="298"/>
      <c r="K3" s="298"/>
      <c r="L3" s="298"/>
      <c r="M3" s="298"/>
      <c r="N3" s="298"/>
      <c r="O3" s="298"/>
      <c r="P3" s="298"/>
      <c r="Q3" s="298"/>
      <c r="R3" s="298"/>
      <c r="S3" s="298"/>
      <c r="T3" s="298"/>
      <c r="U3" s="298"/>
      <c r="V3" s="298"/>
      <c r="W3" s="298"/>
      <c r="X3" s="298"/>
      <c r="Y3" s="298"/>
      <c r="Z3" s="298"/>
      <c r="AA3" s="298"/>
      <c r="AB3" s="298"/>
      <c r="AC3" s="298"/>
      <c r="AD3" s="298"/>
      <c r="AE3" s="298"/>
    </row>
    <row r="4" spans="1:34" ht="7.5" customHeight="1" x14ac:dyDescent="0.35"/>
    <row r="5" spans="1:34" ht="19.5" customHeight="1" x14ac:dyDescent="0.35">
      <c r="A5" s="1"/>
      <c r="B5" s="258" t="s">
        <v>268</v>
      </c>
      <c r="C5" s="258"/>
      <c r="D5" s="258"/>
      <c r="E5" s="1"/>
      <c r="F5" s="258" t="s">
        <v>99</v>
      </c>
      <c r="G5" s="258"/>
      <c r="H5" s="258"/>
      <c r="I5" s="258"/>
      <c r="J5" s="258"/>
      <c r="K5" s="1"/>
      <c r="L5" s="258" t="s">
        <v>109</v>
      </c>
      <c r="M5" s="258"/>
      <c r="N5" s="130"/>
      <c r="O5" s="130"/>
      <c r="P5" s="130"/>
      <c r="Q5" s="130"/>
      <c r="R5" s="130"/>
      <c r="S5" s="1"/>
      <c r="T5" s="1"/>
      <c r="U5" s="1"/>
      <c r="V5" s="1"/>
      <c r="W5" s="1"/>
      <c r="X5" s="1"/>
      <c r="Y5" s="1"/>
      <c r="Z5" s="258" t="s">
        <v>110</v>
      </c>
      <c r="AA5" s="258"/>
      <c r="AB5" s="130"/>
      <c r="AC5" s="130"/>
      <c r="AD5" s="130"/>
      <c r="AE5" s="130"/>
      <c r="AF5" s="130"/>
      <c r="AG5" s="1"/>
      <c r="AH5" s="1"/>
    </row>
    <row r="6" spans="1:34" ht="11.25" customHeight="1" x14ac:dyDescent="0.35">
      <c r="U6" s="90">
        <v>6</v>
      </c>
      <c r="V6" s="90">
        <v>7</v>
      </c>
      <c r="W6" s="90">
        <v>8</v>
      </c>
      <c r="X6" s="90">
        <v>9</v>
      </c>
      <c r="Y6" s="90">
        <v>10</v>
      </c>
    </row>
    <row r="7" spans="1:34" ht="22.5" customHeight="1" x14ac:dyDescent="0.35">
      <c r="A7" s="1"/>
      <c r="B7" s="273" t="s">
        <v>112</v>
      </c>
      <c r="C7" s="273" t="s">
        <v>113</v>
      </c>
      <c r="D7" s="273" t="s">
        <v>114</v>
      </c>
      <c r="E7" s="273" t="s">
        <v>52</v>
      </c>
      <c r="F7" s="274" t="s">
        <v>289</v>
      </c>
      <c r="G7" s="274" t="s">
        <v>116</v>
      </c>
      <c r="H7" s="275" t="s">
        <v>53</v>
      </c>
      <c r="I7" s="275" t="s">
        <v>54</v>
      </c>
      <c r="J7" s="275" t="s">
        <v>55</v>
      </c>
      <c r="K7" s="275" t="s">
        <v>56</v>
      </c>
      <c r="L7" s="272" t="s">
        <v>269</v>
      </c>
      <c r="M7" s="272" t="s">
        <v>270</v>
      </c>
      <c r="N7" s="272" t="s">
        <v>271</v>
      </c>
      <c r="O7" s="277" t="s">
        <v>53</v>
      </c>
      <c r="P7" s="277" t="s">
        <v>54</v>
      </c>
      <c r="Q7" s="277" t="s">
        <v>55</v>
      </c>
      <c r="R7" s="277" t="s">
        <v>56</v>
      </c>
      <c r="S7" s="278" t="s">
        <v>30</v>
      </c>
      <c r="T7" s="278" t="s">
        <v>32</v>
      </c>
      <c r="U7" s="276" t="s">
        <v>120</v>
      </c>
      <c r="V7" s="276" t="s">
        <v>121</v>
      </c>
      <c r="W7" s="276" t="s">
        <v>122</v>
      </c>
      <c r="X7" s="276" t="s">
        <v>272</v>
      </c>
      <c r="Y7" s="276" t="s">
        <v>273</v>
      </c>
      <c r="Z7" s="291" t="s">
        <v>36</v>
      </c>
      <c r="AA7" s="291" t="s">
        <v>125</v>
      </c>
      <c r="AB7" s="291" t="s">
        <v>275</v>
      </c>
      <c r="AC7" s="291" t="s">
        <v>276</v>
      </c>
      <c r="AD7" s="279" t="s">
        <v>53</v>
      </c>
      <c r="AE7" s="279" t="s">
        <v>54</v>
      </c>
      <c r="AF7" s="279" t="s">
        <v>55</v>
      </c>
      <c r="AG7" s="279" t="s">
        <v>56</v>
      </c>
      <c r="AH7" s="1"/>
    </row>
    <row r="8" spans="1:34" ht="15" customHeight="1" x14ac:dyDescent="0.35">
      <c r="A8" s="1"/>
      <c r="B8" s="273"/>
      <c r="C8" s="273"/>
      <c r="D8" s="273"/>
      <c r="E8" s="273"/>
      <c r="F8" s="274"/>
      <c r="G8" s="274"/>
      <c r="H8" s="275"/>
      <c r="I8" s="275"/>
      <c r="J8" s="275"/>
      <c r="K8" s="275"/>
      <c r="L8" s="272"/>
      <c r="M8" s="272"/>
      <c r="N8" s="272"/>
      <c r="O8" s="277"/>
      <c r="P8" s="277"/>
      <c r="Q8" s="277"/>
      <c r="R8" s="277"/>
      <c r="S8" s="278"/>
      <c r="T8" s="278"/>
      <c r="U8" s="276"/>
      <c r="V8" s="276"/>
      <c r="W8" s="276"/>
      <c r="X8" s="276"/>
      <c r="Y8" s="276"/>
      <c r="Z8" s="291"/>
      <c r="AA8" s="291"/>
      <c r="AB8" s="291"/>
      <c r="AC8" s="291"/>
      <c r="AD8" s="279"/>
      <c r="AE8" s="279"/>
      <c r="AF8" s="279"/>
      <c r="AG8" s="279"/>
      <c r="AH8" s="1"/>
    </row>
    <row r="9" spans="1:34" ht="15" customHeight="1" x14ac:dyDescent="0.35">
      <c r="A9" s="1"/>
      <c r="B9" s="131" t="s">
        <v>93</v>
      </c>
      <c r="C9" s="131" t="s">
        <v>113</v>
      </c>
      <c r="D9" s="131" t="s">
        <v>277</v>
      </c>
      <c r="E9" s="131" t="s">
        <v>52</v>
      </c>
      <c r="F9" s="132" t="s">
        <v>278</v>
      </c>
      <c r="G9" s="132" t="s">
        <v>128</v>
      </c>
      <c r="H9" s="133" t="s">
        <v>53</v>
      </c>
      <c r="I9" s="133" t="s">
        <v>54</v>
      </c>
      <c r="J9" s="133" t="s">
        <v>55</v>
      </c>
      <c r="K9" s="133" t="s">
        <v>56</v>
      </c>
      <c r="L9" s="134" t="s">
        <v>279</v>
      </c>
      <c r="M9" s="134" t="s">
        <v>129</v>
      </c>
      <c r="N9" s="134" t="s">
        <v>130</v>
      </c>
      <c r="O9" s="150" t="s">
        <v>53</v>
      </c>
      <c r="P9" s="150" t="s">
        <v>54</v>
      </c>
      <c r="Q9" s="150" t="s">
        <v>55</v>
      </c>
      <c r="R9" s="150" t="s">
        <v>56</v>
      </c>
      <c r="S9" s="151" t="s">
        <v>30</v>
      </c>
      <c r="T9" s="151" t="s">
        <v>280</v>
      </c>
      <c r="U9" s="152" t="s">
        <v>120</v>
      </c>
      <c r="V9" s="152" t="s">
        <v>121</v>
      </c>
      <c r="W9" s="152" t="s">
        <v>122</v>
      </c>
      <c r="X9" s="152" t="s">
        <v>123</v>
      </c>
      <c r="Y9" s="152" t="s">
        <v>124</v>
      </c>
      <c r="Z9" s="135" t="s">
        <v>36</v>
      </c>
      <c r="AA9" s="135" t="s">
        <v>281</v>
      </c>
      <c r="AB9" s="135" t="s">
        <v>282</v>
      </c>
      <c r="AC9" s="135" t="s">
        <v>283</v>
      </c>
      <c r="AD9" s="136" t="s">
        <v>53</v>
      </c>
      <c r="AE9" s="136" t="s">
        <v>54</v>
      </c>
      <c r="AF9" s="136" t="s">
        <v>55</v>
      </c>
      <c r="AG9" s="136" t="s">
        <v>56</v>
      </c>
      <c r="AH9" s="1"/>
    </row>
    <row r="10" spans="1:34" ht="47.25" customHeight="1" x14ac:dyDescent="0.35">
      <c r="B10" s="114" t="s">
        <v>140</v>
      </c>
      <c r="C10" s="99" t="s">
        <v>132</v>
      </c>
      <c r="D10" s="70" t="s">
        <v>171</v>
      </c>
      <c r="E10" s="71">
        <v>1.4999999999999999E-2</v>
      </c>
      <c r="F10" s="75" t="str">
        <f>'Adquisición 1'!$D$7</f>
        <v>Cumpre</v>
      </c>
      <c r="G10" s="87">
        <f>IF($F10="Não cumpre",0,IF($F10="Parcial",$E10*0.4,IF($F10="Cumpre",$E10*0.7,IF($F10="Mais que Cumpre",$E10*0.85,IF($F10="Melhor Prática",E10,0)))))</f>
        <v>1.0499999999999999E-2</v>
      </c>
      <c r="H10" s="102">
        <f>'Adquisición 1'!$F$7</f>
        <v>3</v>
      </c>
      <c r="I10" s="102">
        <f>'Adquisición 1'!$G$7</f>
        <v>3</v>
      </c>
      <c r="J10" s="102">
        <f>'Adquisición 1'!$H$7</f>
        <v>1</v>
      </c>
      <c r="K10" s="102" t="str">
        <f>'Adquisición 1'!$I$7</f>
        <v/>
      </c>
      <c r="L10" s="75" t="str">
        <f>IF('Adquisición 1'!$D$10="","",'Adquisición 1'!$D$10)</f>
        <v>Cumpre</v>
      </c>
      <c r="M10" s="76">
        <f>IF($L10="Não cumpre",0,IF($L10="Parcial",$E10*0.4,IF($L10="Cumpre",$E10*0.7,IF($L10="Mais que Cumpre",$E10*0.85,IF($L10="Melhor Prática",E10,0)))))</f>
        <v>1.0499999999999999E-2</v>
      </c>
      <c r="N10" s="77">
        <f>IFERROR(G10/M10,"")</f>
        <v>1</v>
      </c>
      <c r="O10" s="102" t="str">
        <f>'Adquisición 1'!$F$10</f>
        <v>-</v>
      </c>
      <c r="P10" s="102" t="str">
        <f>'Adquisición 1'!$G$10</f>
        <v>-</v>
      </c>
      <c r="Q10" s="102" t="str">
        <f>'Adquisición 1'!$H$10</f>
        <v>-</v>
      </c>
      <c r="R10" s="102" t="str">
        <f>'Adquisición 1'!$I$10</f>
        <v>-</v>
      </c>
      <c r="S10" s="128">
        <f>IF('Adquisición 1'!$M$10="","",'Adquisición 1'!$M$10)</f>
        <v>1</v>
      </c>
      <c r="T10" s="103" t="str">
        <f>IF('Adquisición 1'!$O$10="","",'Adquisición 1'!$O$10)</f>
        <v>Não Planificado</v>
      </c>
      <c r="U10" s="94">
        <f>IF('Adquisición 1'!$Q$9&lt;=Estratégia!$U$6,0.5,0)+IF('Adquisición 1'!$S$9&gt;='Estrategia 1'!$U$6,0.5,0)</f>
        <v>0.5</v>
      </c>
      <c r="V10" s="93">
        <f>IF('Adquisición 1'!$Q$9&lt;=Estratégia!$V$6,0.5,0)+IF('Adquisición 1'!$S$9&gt;=Estratégia!$V$6,0.5,0)</f>
        <v>0.5</v>
      </c>
      <c r="W10" s="93">
        <f>IF('Adquisición 1'!$Q$9&lt;=Estratégia!$W$6,0.5,0)+IF('Adquisición 1'!$S$9&gt;=Estratégia!$W$6,0.5,0)</f>
        <v>0.5</v>
      </c>
      <c r="X10" s="93">
        <f>IF('Adquisición 1'!$Q$9&lt;=Estratégia!$X$6,0.5,0)+IF('Adquisición 1'!$S$9&gt;=Estratégia!$X$6,0.5,0)</f>
        <v>0.5</v>
      </c>
      <c r="Y10" s="93">
        <f>IF('Adquisición 1'!$Q$9&lt;=Estratégia!$Y$6,0.5,0)+IF('Adquisición 1'!$S$9&gt;=Estratégia!$Y$6,0.5,0)</f>
        <v>0.5</v>
      </c>
      <c r="Z10" s="78" t="str">
        <f>'Adquisición 1'!$D$15</f>
        <v>No Prazo</v>
      </c>
      <c r="AA10" s="75" t="str">
        <f>IF('Adquisición 1'!$D$12="","",'Adquisición 1'!$D$12)</f>
        <v>Melhor Prática</v>
      </c>
      <c r="AB10" s="76">
        <f>IF($AA10="Não cumpre",0,IF($AA10="Parcial",$E10*0.4,IF($AA10="Cumpre",$E10*0.7,IF($AA10="Mais que Cumpre",$E10*0.85,IF($AA10="Melhor Prática",E10,0)))))</f>
        <v>1.4999999999999999E-2</v>
      </c>
      <c r="AC10" s="77">
        <f>IFERROR(AB10/M10,"")</f>
        <v>1.4285714285714286</v>
      </c>
      <c r="AD10" s="102">
        <f>'Adquisición 1'!$F$12</f>
        <v>3</v>
      </c>
      <c r="AE10" s="102">
        <f>'Adquisición 1'!$G$12</f>
        <v>3</v>
      </c>
      <c r="AF10" s="102">
        <f>'Adquisición 1'!$H$12</f>
        <v>3</v>
      </c>
      <c r="AG10" s="102">
        <f>'Adquisición 1'!$I$12</f>
        <v>3</v>
      </c>
    </row>
    <row r="11" spans="1:34" ht="45.75" customHeight="1" x14ac:dyDescent="0.35">
      <c r="B11" s="114" t="s">
        <v>173</v>
      </c>
      <c r="C11" s="99" t="s">
        <v>134</v>
      </c>
      <c r="D11" s="72" t="s">
        <v>173</v>
      </c>
      <c r="E11" s="73">
        <v>0.01</v>
      </c>
      <c r="F11" s="75" t="str">
        <f>'Adquisición 2'!$D$7</f>
        <v>Não cumpre</v>
      </c>
      <c r="G11" s="87">
        <f t="shared" ref="G11:G14" si="0">IF($F11="Não cumpre",0,IF($F11="Parcial",$E11*0.4,IF($F11="Cumpre",$E11*0.7,IF($F11="Mais que Cumpre",$E11*0.85,IF($F11="Melhor Prática",E11,0)))))</f>
        <v>0</v>
      </c>
      <c r="H11" s="102">
        <f>'Adquisición 2'!$F$7</f>
        <v>2</v>
      </c>
      <c r="I11" s="102">
        <f>'Adquisición 2'!$G$7</f>
        <v>2</v>
      </c>
      <c r="J11" s="102">
        <f>'Adquisición 2'!$H$7</f>
        <v>3</v>
      </c>
      <c r="K11" s="102">
        <f>'Adquisición 2'!$I$7</f>
        <v>3</v>
      </c>
      <c r="L11" s="75" t="str">
        <f>IF('Adquisición 2'!$D$10="","",'Adquisición 2'!$D$10)</f>
        <v>Parcial</v>
      </c>
      <c r="M11" s="76">
        <f>IF($L11="Não cumpre",0,IF($L11="Parcial",$E11*0.4,IF($L11="Cumpre",$E11*0.7,IF($L11="Mais que Cumpre",$E11*0.85,IF($L11="Melhor Prática",E11,0)))))</f>
        <v>4.0000000000000001E-3</v>
      </c>
      <c r="N11" s="77">
        <f t="shared" ref="N11:N14" si="1">IFERROR(G11/M11,"")</f>
        <v>0</v>
      </c>
      <c r="O11" s="102" t="str">
        <f>'Adquisición 2'!$F$10</f>
        <v>D</v>
      </c>
      <c r="P11" s="102" t="str">
        <f>'Adquisición 2'!$G$10</f>
        <v>-</v>
      </c>
      <c r="Q11" s="102" t="str">
        <f>'Adquisición 2'!$H$10</f>
        <v>-</v>
      </c>
      <c r="R11" s="102" t="str">
        <f>'Adquisición 2'!$I$10</f>
        <v>D</v>
      </c>
      <c r="S11" s="129">
        <f>IF('Adquisición 2'!$M$10="","",'Adquisición 2'!$M$10)</f>
        <v>2</v>
      </c>
      <c r="T11" s="103" t="str">
        <f>IF('Adquisición 2'!$O$10="","",'Adquisición 2'!$O$10)</f>
        <v>Alta</v>
      </c>
      <c r="U11" s="94">
        <f>IF('Adquisición 2'!$Q$9&lt;=Estratégia!$U$6,0.5,0)+IF('Adquisición 2'!$S$9&gt;='Estrategia 1'!$U$6,0.5,0)</f>
        <v>0.5</v>
      </c>
      <c r="V11" s="93">
        <f>IF('Adquisición 2'!$Q$9&lt;=Estratégia!$V$6,0.5,0)+IF('Adquisición 2'!$S$9&gt;=Estratégia!$V$6,0.5,0)</f>
        <v>0.5</v>
      </c>
      <c r="W11" s="93">
        <f>IF('Adquisición 2'!$Q$9&lt;=Estratégia!$W$6,0.5,0)+IF('Adquisición 2'!$S$9&gt;=Estratégia!$W$6,0.5,0)</f>
        <v>0.5</v>
      </c>
      <c r="X11" s="93">
        <f>IF('Adquisición 2'!$Q$9&lt;=Estratégia!$X$6,0.5,0)+IF('Adquisición 2'!$S$9&gt;=Estratégia!$X$6,0.5,0)</f>
        <v>0.5</v>
      </c>
      <c r="Y11" s="93">
        <f>IF('Adquisición 2'!$Q$9&lt;=Estratégia!$Y$6,0.5,0)+IF('Adquisición 2'!$S$9&gt;=Estratégia!$Y$6,0.5,0)</f>
        <v>0.5</v>
      </c>
      <c r="Z11" s="78" t="str">
        <f>'Adquisición 2'!$D$15</f>
        <v>No Prazo</v>
      </c>
      <c r="AA11" s="75" t="str">
        <f>IF('Adquisición 2'!$D$12="","",'Adquisición 2'!$D$12)</f>
        <v>Mais que Cumpre</v>
      </c>
      <c r="AB11" s="76">
        <f>IF($AA11="Não cumpre",0,IF($AA11="Parcial",$E11*0.4,IF($AA11="Cumpre",$E11*0.7,IF($AA11="Mais que Cumpre",$E11*0.85,IF($AA11="Melhor Prática",E11,0)))))</f>
        <v>8.5000000000000006E-3</v>
      </c>
      <c r="AC11" s="77">
        <f t="shared" ref="AC11:AC14" si="2">IFERROR(AB11/M11,"")</f>
        <v>2.125</v>
      </c>
      <c r="AD11" s="102">
        <f>'Adquisición 2'!$F$12</f>
        <v>3</v>
      </c>
      <c r="AE11" s="102">
        <f>'Adquisición 2'!$G$12</f>
        <v>3</v>
      </c>
      <c r="AF11" s="102">
        <f>'Adquisición 2'!$H$12</f>
        <v>3</v>
      </c>
      <c r="AG11" s="102">
        <f>'Adquisición 2'!$I$12</f>
        <v>1</v>
      </c>
    </row>
    <row r="12" spans="1:34" ht="45.75" customHeight="1" x14ac:dyDescent="0.35">
      <c r="B12" s="114" t="s">
        <v>152</v>
      </c>
      <c r="C12" s="99" t="s">
        <v>136</v>
      </c>
      <c r="D12" s="70" t="s">
        <v>174</v>
      </c>
      <c r="E12" s="71">
        <v>0.01</v>
      </c>
      <c r="F12" s="75" t="str">
        <f>'Adquisición 3'!$D$7</f>
        <v>Cumpre</v>
      </c>
      <c r="G12" s="87">
        <f t="shared" si="0"/>
        <v>6.9999999999999993E-3</v>
      </c>
      <c r="H12" s="102">
        <f>'Adquisición 3'!$F$7</f>
        <v>3</v>
      </c>
      <c r="I12" s="102">
        <f>'Adquisición 3'!$G$7</f>
        <v>3</v>
      </c>
      <c r="J12" s="102">
        <f>'Adquisición 3'!$H$7</f>
        <v>2</v>
      </c>
      <c r="K12" s="102" t="str">
        <f>'Adquisición 3'!$I$7</f>
        <v/>
      </c>
      <c r="L12" s="75" t="str">
        <f>IF('Adquisición 3'!$D$10="","",'Adquisición 3'!$D$10)</f>
        <v>Mais que Cumpre</v>
      </c>
      <c r="M12" s="76">
        <f>IF($L12="Não cumpre",0,IF($L12="Parcial",$E12*0.4,IF($L12="Cumpre",$E12*0.7,IF($L12="Mais que Cumpre",$E12*0.85,IF($L12="Melhor Prática",E12,0)))))</f>
        <v>8.5000000000000006E-3</v>
      </c>
      <c r="N12" s="77">
        <f t="shared" si="1"/>
        <v>0.82352941176470573</v>
      </c>
      <c r="O12" s="102" t="str">
        <f>'Adquisición 3'!$F$10</f>
        <v>D</v>
      </c>
      <c r="P12" s="102" t="str">
        <f>'Adquisición 3'!$G$10</f>
        <v>D</v>
      </c>
      <c r="Q12" s="102" t="str">
        <f>'Adquisición 3'!$H$10</f>
        <v>D</v>
      </c>
      <c r="R12" s="102" t="str">
        <f>'Adquisición 3'!$I$10</f>
        <v>-</v>
      </c>
      <c r="S12" s="129">
        <f>IF('Adquisición 3'!$M$10="","",'Adquisición 3'!$M$10)</f>
        <v>3</v>
      </c>
      <c r="T12" s="103" t="str">
        <f>IF('Adquisición 3'!$O$10="","",'Adquisición 3'!$O$10)</f>
        <v>Alta</v>
      </c>
      <c r="U12" s="94">
        <f>IF('Adquisición 3'!$Q$9&lt;=Estratégia!$U$6,0.5,0)+IF('Adquisición 3'!$S$9&gt;='Estrategia 1'!$U$6,0.5,0)</f>
        <v>0.5</v>
      </c>
      <c r="V12" s="93">
        <f>IF('Adquisición 3'!$Q$9&lt;=Estratégia!$V$6,0.5,0)+IF('Adquisición 3'!$S$9&gt;=Estratégia!$V$6,0.5,0)</f>
        <v>0.5</v>
      </c>
      <c r="W12" s="93">
        <f>IF('Adquisición 3'!$Q$9&lt;=Estratégia!$W$6,0.5,0)+IF('Adquisición 3'!$S$9&gt;=Estratégia!$W$6,0.5,0)</f>
        <v>0.5</v>
      </c>
      <c r="X12" s="93">
        <f>IF('Adquisición 3'!$Q$9&lt;=Estratégia!$X$6,0.5,0)+IF('Adquisición 3'!$S$9&gt;=Estratégia!$X$6,0.5,0)</f>
        <v>0.5</v>
      </c>
      <c r="Y12" s="93">
        <f>IF('Adquisición 3'!$Q$9&lt;=Estratégia!$Y$6,0.5,0)+IF('Adquisición 3'!$S$9&gt;=Estratégia!$Y$6,0.5,0)</f>
        <v>0.5</v>
      </c>
      <c r="Z12" s="78" t="str">
        <f>'Adquisición 3'!$D$15</f>
        <v>Atrasado</v>
      </c>
      <c r="AA12" s="75" t="str">
        <f>IF('Adquisición 3'!$D$12="","",'Adquisición 3'!$D$12)</f>
        <v>Melhor Prática</v>
      </c>
      <c r="AB12" s="76">
        <f>IF($AA12="Não cumpre",0,IF($AA12="Parcial",$E12*0.4,IF($AA12="Cumpre",$E12*0.7,IF($AA12="Mais que Cumpre",$E12*0.85,IF($AA12="Melhor Prática",E12,0)))))</f>
        <v>0.01</v>
      </c>
      <c r="AC12" s="77">
        <f t="shared" si="2"/>
        <v>1.1764705882352942</v>
      </c>
      <c r="AD12" s="102">
        <f>'Adquisición 3'!$F$12</f>
        <v>3</v>
      </c>
      <c r="AE12" s="102">
        <f>'Adquisición 3'!$G$12</f>
        <v>3</v>
      </c>
      <c r="AF12" s="102">
        <f>'Adquisición 3'!$H$12</f>
        <v>3</v>
      </c>
      <c r="AG12" s="102">
        <f>'Adquisición 3'!$I$12</f>
        <v>3</v>
      </c>
    </row>
    <row r="13" spans="1:34" ht="45.75" customHeight="1" x14ac:dyDescent="0.35">
      <c r="B13" s="114" t="s">
        <v>152</v>
      </c>
      <c r="C13" s="99" t="s">
        <v>138</v>
      </c>
      <c r="D13" s="70" t="s">
        <v>175</v>
      </c>
      <c r="E13" s="73">
        <v>0.01</v>
      </c>
      <c r="F13" s="75" t="str">
        <f>'Adquisición 4'!$D$7</f>
        <v>Cumpre</v>
      </c>
      <c r="G13" s="87">
        <f t="shared" si="0"/>
        <v>6.9999999999999993E-3</v>
      </c>
      <c r="H13" s="102">
        <f>'Adquisición 4'!$F$7</f>
        <v>3</v>
      </c>
      <c r="I13" s="102">
        <f>'Adquisición 4'!$G$7</f>
        <v>3</v>
      </c>
      <c r="J13" s="102">
        <f>'Adquisición 4'!$H$7</f>
        <v>1</v>
      </c>
      <c r="K13" s="102" t="str">
        <f>'Adquisición 4'!$I$7</f>
        <v/>
      </c>
      <c r="L13" s="75" t="str">
        <f>IF('Adquisición 4'!$D$10="","",'Adquisición 4'!$D$10)</f>
        <v>Mais que Cumpre</v>
      </c>
      <c r="M13" s="76">
        <f>IF($L13="Não cumpre",0,IF($L13="Parcial",$E13*0.4,IF($L13="Cumpre",$E13*0.7,IF($L13="Mais que Cumpre",$E13*0.85,IF($L13="Melhor Prática",E13,0)))))</f>
        <v>8.5000000000000006E-3</v>
      </c>
      <c r="N13" s="77">
        <f t="shared" si="1"/>
        <v>0.82352941176470573</v>
      </c>
      <c r="O13" s="102" t="str">
        <f>'Adquisición 4'!$F$10</f>
        <v>-</v>
      </c>
      <c r="P13" s="102" t="str">
        <f>'Adquisición 4'!$G$10</f>
        <v>-</v>
      </c>
      <c r="Q13" s="102" t="str">
        <f>'Adquisición 4'!$H$10</f>
        <v>-</v>
      </c>
      <c r="R13" s="102" t="str">
        <f>'Adquisición 4'!$I$10</f>
        <v>-</v>
      </c>
      <c r="S13" s="129">
        <f>IF('Adquisición 4'!$M$10="","",'Adquisición 4'!$M$10)</f>
        <v>2</v>
      </c>
      <c r="T13" s="103" t="str">
        <f>IF('Adquisición 4'!$O$10="","",'Adquisición 4'!$O$10)</f>
        <v>Baixa</v>
      </c>
      <c r="U13" s="94">
        <f>IF('Adquisición 4'!$Q$9&lt;=Estratégia!$U$6,0.5,0)+IF('Adquisición 4'!$S$9&gt;='Estrategia 1'!$U$6,0.5,0)</f>
        <v>0.5</v>
      </c>
      <c r="V13" s="93">
        <f>IF('Adquisición 4'!$Q$9&lt;=Estratégia!$V$6,0.5,0)+IF('Adquisición 4'!$S$9&gt;=Estratégia!$V$6,0.5,0)</f>
        <v>0.5</v>
      </c>
      <c r="W13" s="93">
        <f>IF('Adquisición 4'!$Q$9&lt;=Estratégia!$W$6,0.5,0)+IF('Adquisición 4'!$S$9&gt;=Estratégia!$W$6,0.5,0)</f>
        <v>0.5</v>
      </c>
      <c r="X13" s="93">
        <f>IF('Adquisición 4'!$Q$9&lt;=Estratégia!$X$6,0.5,0)+IF('Adquisición 4'!$S$9&gt;=Estratégia!$X$6,0.5,0)</f>
        <v>0.5</v>
      </c>
      <c r="Y13" s="93">
        <f>IF('Adquisición 4'!$Q$9&lt;=Estratégia!$Y$6,0.5,0)+IF('Adquisición 4'!$S$9&gt;=Estratégia!$Y$6,0.5,0)</f>
        <v>0.5</v>
      </c>
      <c r="Z13" s="78" t="str">
        <f>'Adquisición 4'!$D$15</f>
        <v>Finalizado</v>
      </c>
      <c r="AA13" s="75" t="str">
        <f>IF('Adquisición 4'!$D$12="","",'Adquisición 4'!$D$12)</f>
        <v>Melhor Prática</v>
      </c>
      <c r="AB13" s="76">
        <f>IF($AA13="Não cumpre",0,IF($AA13="Parcial",$E13*0.4,IF($AA13="Cumpre",$E13*0.7,IF($AA13="Mais que Cumpre",$E13*0.85,IF($AA13="Melhor Prática",E13,0)))))</f>
        <v>0.01</v>
      </c>
      <c r="AC13" s="77">
        <f t="shared" si="2"/>
        <v>1.1764705882352942</v>
      </c>
      <c r="AD13" s="102">
        <f>'Adquisición 4'!$F$12</f>
        <v>3</v>
      </c>
      <c r="AE13" s="102">
        <f>'Adquisición 4'!$G$12</f>
        <v>3</v>
      </c>
      <c r="AF13" s="102">
        <f>'Adquisición 4'!$H$12</f>
        <v>3</v>
      </c>
      <c r="AG13" s="102">
        <f>'Adquisición 4'!$I$12</f>
        <v>3</v>
      </c>
    </row>
    <row r="14" spans="1:34" ht="45.75" customHeight="1" x14ac:dyDescent="0.35">
      <c r="B14" s="114" t="s">
        <v>152</v>
      </c>
      <c r="C14" s="99" t="s">
        <v>141</v>
      </c>
      <c r="D14" s="70" t="s">
        <v>176</v>
      </c>
      <c r="E14" s="71">
        <v>5.0000000000000001E-3</v>
      </c>
      <c r="F14" s="75" t="str">
        <f>'Adquisición 5'!$D$7</f>
        <v>Não cumpre</v>
      </c>
      <c r="G14" s="87">
        <f t="shared" si="0"/>
        <v>0</v>
      </c>
      <c r="H14" s="102">
        <f>'Adquisición 5'!$F$7</f>
        <v>2</v>
      </c>
      <c r="I14" s="102" t="str">
        <f>'Adquisición 5'!$G$7</f>
        <v/>
      </c>
      <c r="J14" s="102" t="str">
        <f>'Adquisición 5'!$H$7</f>
        <v/>
      </c>
      <c r="K14" s="102" t="str">
        <f>'Adquisición 5'!$I$7</f>
        <v/>
      </c>
      <c r="L14" s="75" t="str">
        <f>IF('Adquisición 5'!$D$10="","",'Adquisición 5'!$D$10)</f>
        <v>Melhor Prática</v>
      </c>
      <c r="M14" s="76">
        <f>IF($L14="Não cumpre",0,IF($L14="Parcial",$E14*0.4,IF($L14="Cumpre",$E14*0.7,IF($L14="Mais que Cumpre",$E14*0.85,IF($L14="Melhor Prática",E14,0)))))</f>
        <v>5.0000000000000001E-3</v>
      </c>
      <c r="N14" s="77">
        <f t="shared" si="1"/>
        <v>0</v>
      </c>
      <c r="O14" s="102" t="str">
        <f>'Adquisición 5'!$F$10</f>
        <v>-</v>
      </c>
      <c r="P14" s="102" t="str">
        <f>'Adquisición 5'!$G$10</f>
        <v>-</v>
      </c>
      <c r="Q14" s="102" t="str">
        <f>'Adquisición 5'!$H$10</f>
        <v>-</v>
      </c>
      <c r="R14" s="102" t="str">
        <f>'Adquisición 5'!$I$10</f>
        <v>-</v>
      </c>
      <c r="S14" s="129">
        <f>IF('Adquisición 5'!$M$10="","",'Adquisición 5'!$M$10)</f>
        <v>2</v>
      </c>
      <c r="T14" s="103" t="str">
        <f>IF('Adquisición 5'!$O$10="","",'Adquisición 5'!$O$10)</f>
        <v>Baixa</v>
      </c>
      <c r="U14" s="94">
        <f>IF('Adquisición 5'!$Q$9&lt;=Estratégia!$U$6,0.5,0)+IF('Adquisición 5'!$S$9&gt;='Estrategia 1'!$U$6,0.5,0)</f>
        <v>0.5</v>
      </c>
      <c r="V14" s="93">
        <f>IF('Adquisición 5'!$Q$9&lt;=Estratégia!$V$6,0.5,0)+IF('Adquisición 5'!$S$9&gt;=Estratégia!$V$6,0.5,0)</f>
        <v>0.5</v>
      </c>
      <c r="W14" s="93">
        <f>IF('Adquisición 5'!$Q$9&lt;=Estratégia!$W$6,0.5,0)+IF('Adquisición 5'!$S$9&gt;=Estratégia!$W$6,0.5,0)</f>
        <v>0.5</v>
      </c>
      <c r="X14" s="93">
        <f>IF('Adquisición 5'!$Q$9&lt;=Estratégia!$X$6,0.5,0)+IF('Adquisición 5'!$S$9&gt;=Estratégia!$X$6,0.5,0)</f>
        <v>0.5</v>
      </c>
      <c r="Y14" s="93">
        <f>IF('Adquisición 5'!$Q$9&lt;=Estratégia!$Y$6,0.5,0)+IF('Adquisición 5'!$S$9&gt;=Estratégia!$Y$6,0.5,0)</f>
        <v>0.5</v>
      </c>
      <c r="Z14" s="78" t="str">
        <f>'Adquisición 5'!$D$15</f>
        <v>Atrasado</v>
      </c>
      <c r="AA14" s="75" t="str">
        <f>IF('Adquisición 5'!$D$12="","",'Adquisición 5'!$D$12)</f>
        <v>Melhor Prática</v>
      </c>
      <c r="AB14" s="76">
        <f>IF($AA14="Não cumpre",0,IF($AA14="Parcial",$E14*0.4,IF($AA14="Cumpre",$E14*0.7,IF($AA14="Mais que Cumpre",$E14*0.85,IF($AA14="Melhor Prática",E14,0)))))</f>
        <v>5.0000000000000001E-3</v>
      </c>
      <c r="AC14" s="77">
        <f t="shared" si="2"/>
        <v>1</v>
      </c>
      <c r="AD14" s="102">
        <f>'Adquisición 5'!$F$12</f>
        <v>3</v>
      </c>
      <c r="AE14" s="102">
        <f>'Adquisición 5'!$G$12</f>
        <v>3</v>
      </c>
      <c r="AF14" s="102">
        <f>'Adquisición 5'!$H$12</f>
        <v>3</v>
      </c>
      <c r="AG14" s="102">
        <f>'Adquisición 5'!$I$12</f>
        <v>3</v>
      </c>
    </row>
    <row r="15" spans="1:34" ht="14.5" x14ac:dyDescent="0.35"/>
    <row r="16" spans="1:34" ht="11.25" customHeight="1" x14ac:dyDescent="0.35">
      <c r="B16" s="81"/>
      <c r="C16" s="280" t="s">
        <v>238</v>
      </c>
      <c r="D16" s="280"/>
      <c r="E16" s="281">
        <f>SUM(E10:E14)</f>
        <v>0.05</v>
      </c>
      <c r="F16" s="296"/>
      <c r="G16" s="284">
        <f>SUM(G10:G14)</f>
        <v>2.4499999999999997E-2</v>
      </c>
      <c r="H16" s="88"/>
      <c r="I16" s="88"/>
      <c r="J16" s="88"/>
      <c r="K16" s="88"/>
      <c r="L16" s="82"/>
      <c r="M16" s="286">
        <f>SUM(M10:M14)</f>
        <v>3.6499999999999998E-2</v>
      </c>
      <c r="N16" s="288">
        <f>IFERROR(G16/M16,"")</f>
        <v>0.67123287671232879</v>
      </c>
      <c r="O16" s="89"/>
      <c r="P16" s="89"/>
      <c r="Q16" s="89"/>
      <c r="R16" s="89"/>
      <c r="S16" s="89"/>
      <c r="T16" s="89"/>
      <c r="U16" s="89"/>
      <c r="V16" s="89"/>
      <c r="W16" s="89"/>
      <c r="X16" s="89"/>
      <c r="Y16" s="89"/>
      <c r="Z16" s="83"/>
      <c r="AA16" s="84"/>
      <c r="AB16" s="290">
        <f>SUM(AB10:AB14)</f>
        <v>4.8500000000000001E-2</v>
      </c>
      <c r="AC16" s="292">
        <f>IFERROR(M16/AB16,"")</f>
        <v>0.75257731958762875</v>
      </c>
      <c r="AD16" s="279"/>
      <c r="AE16" s="279"/>
      <c r="AF16" s="279"/>
      <c r="AG16" s="279"/>
    </row>
    <row r="17" spans="2:33" ht="22.5" x14ac:dyDescent="0.35">
      <c r="B17" s="81"/>
      <c r="C17" s="280"/>
      <c r="D17" s="280"/>
      <c r="E17" s="281"/>
      <c r="F17" s="297"/>
      <c r="G17" s="285"/>
      <c r="H17" s="88"/>
      <c r="I17" s="88"/>
      <c r="J17" s="88"/>
      <c r="K17" s="88"/>
      <c r="L17" s="85"/>
      <c r="M17" s="287"/>
      <c r="N17" s="289"/>
      <c r="O17" s="89"/>
      <c r="P17" s="89"/>
      <c r="Q17" s="89"/>
      <c r="R17" s="89"/>
      <c r="S17" s="89"/>
      <c r="T17" s="89"/>
      <c r="U17" s="89"/>
      <c r="V17" s="89"/>
      <c r="W17" s="89"/>
      <c r="X17" s="89"/>
      <c r="Y17" s="89"/>
      <c r="Z17" s="83"/>
      <c r="AA17" s="84"/>
      <c r="AB17" s="290"/>
      <c r="AC17" s="292"/>
      <c r="AD17" s="279"/>
      <c r="AE17" s="279"/>
      <c r="AF17" s="279"/>
      <c r="AG17" s="279"/>
    </row>
    <row r="18" spans="2:33" ht="14.5" x14ac:dyDescent="0.35"/>
    <row r="19" spans="2:33" ht="15" customHeight="1" x14ac:dyDescent="0.35"/>
    <row r="20" spans="2:33" ht="15" customHeight="1" x14ac:dyDescent="0.35"/>
    <row r="21" spans="2:33" ht="15" customHeight="1" x14ac:dyDescent="0.35"/>
    <row r="22" spans="2:33" ht="15" customHeight="1" x14ac:dyDescent="0.35"/>
    <row r="23" spans="2:33" ht="15" customHeight="1" x14ac:dyDescent="0.35"/>
    <row r="24" spans="2:33" ht="15" customHeight="1" x14ac:dyDescent="0.35"/>
    <row r="25" spans="2:33" ht="15" customHeight="1" x14ac:dyDescent="0.35"/>
    <row r="26" spans="2:33" ht="15" customHeight="1" x14ac:dyDescent="0.35"/>
    <row r="27" spans="2:33" ht="15" customHeight="1" x14ac:dyDescent="0.35"/>
    <row r="28" spans="2:33" ht="15" customHeight="1" x14ac:dyDescent="0.35"/>
    <row r="29" spans="2:33" ht="15" customHeight="1" x14ac:dyDescent="0.35"/>
  </sheetData>
  <autoFilter ref="B9:AG9" xr:uid="{9F9AEB8D-0735-4382-A603-66D24260BC5C}"/>
  <dataConsolidate/>
  <mergeCells count="49">
    <mergeCell ref="AG16:AG17"/>
    <mergeCell ref="N16:N17"/>
    <mergeCell ref="AB16:AB17"/>
    <mergeCell ref="AC16:AC17"/>
    <mergeCell ref="AD16:AD17"/>
    <mergeCell ref="AE16:AE17"/>
    <mergeCell ref="AF16:AF17"/>
    <mergeCell ref="R7:R8"/>
    <mergeCell ref="G7:G8"/>
    <mergeCell ref="H7:H8"/>
    <mergeCell ref="I7:I8"/>
    <mergeCell ref="J7:J8"/>
    <mergeCell ref="O7:O8"/>
    <mergeCell ref="P7:P8"/>
    <mergeCell ref="Q7:Q8"/>
    <mergeCell ref="K7:K8"/>
    <mergeCell ref="L7:L8"/>
    <mergeCell ref="M7:M8"/>
    <mergeCell ref="N7:N8"/>
    <mergeCell ref="C16:D17"/>
    <mergeCell ref="E16:E17"/>
    <mergeCell ref="F16:F17"/>
    <mergeCell ref="G16:G17"/>
    <mergeCell ref="M16:M17"/>
    <mergeCell ref="AE7:AE8"/>
    <mergeCell ref="AF7:AF8"/>
    <mergeCell ref="AG7:AG8"/>
    <mergeCell ref="Y7:Y8"/>
    <mergeCell ref="Z7:Z8"/>
    <mergeCell ref="AA7:AA8"/>
    <mergeCell ref="AB7:AB8"/>
    <mergeCell ref="AC7:AC8"/>
    <mergeCell ref="AD7:AD8"/>
    <mergeCell ref="X7:X8"/>
    <mergeCell ref="S7:S8"/>
    <mergeCell ref="T7:T8"/>
    <mergeCell ref="U7:U8"/>
    <mergeCell ref="V7:V8"/>
    <mergeCell ref="W7:W8"/>
    <mergeCell ref="F3:AE3"/>
    <mergeCell ref="B5:D5"/>
    <mergeCell ref="F5:J5"/>
    <mergeCell ref="L5:M5"/>
    <mergeCell ref="Z5:AA5"/>
    <mergeCell ref="B7:B8"/>
    <mergeCell ref="C7:C8"/>
    <mergeCell ref="D7:D8"/>
    <mergeCell ref="E7:E8"/>
    <mergeCell ref="F7:F8"/>
  </mergeCells>
  <conditionalFormatting sqref="H10:K14">
    <cfRule type="iconSet" priority="7">
      <iconSet showValue="0">
        <cfvo type="percent" val="0"/>
        <cfvo type="num" val="2"/>
        <cfvo type="num" val="3"/>
      </iconSet>
    </cfRule>
  </conditionalFormatting>
  <conditionalFormatting sqref="N10:N14">
    <cfRule type="dataBar" priority="9">
      <dataBar showValue="0">
        <cfvo type="min"/>
        <cfvo type="max"/>
        <color rgb="FF63C384"/>
      </dataBar>
      <extLst>
        <ext xmlns:x14="http://schemas.microsoft.com/office/spreadsheetml/2009/9/main" uri="{B025F937-C7B1-47D3-B67F-A62EFF666E3E}">
          <x14:id>{47BA3883-5C5D-4F04-B446-8F31136B952F}</x14:id>
        </ext>
      </extLst>
    </cfRule>
  </conditionalFormatting>
  <conditionalFormatting sqref="O10:R14">
    <cfRule type="iconSet" priority="5">
      <iconSet showValue="0">
        <cfvo type="percent" val="0"/>
        <cfvo type="num" val="2"/>
        <cfvo type="num" val="3"/>
      </iconSet>
    </cfRule>
  </conditionalFormatting>
  <conditionalFormatting sqref="U10:Y14">
    <cfRule type="cellIs" dxfId="1035" priority="2" operator="equal">
      <formula>2</formula>
    </cfRule>
    <cfRule type="cellIs" dxfId="1034" priority="3" operator="equal">
      <formula>1</formula>
    </cfRule>
    <cfRule type="cellIs" dxfId="1033" priority="4" operator="equal">
      <formula>0</formula>
    </cfRule>
  </conditionalFormatting>
  <conditionalFormatting sqref="AC10:AC14">
    <cfRule type="dataBar" priority="8">
      <dataBar showValue="0">
        <cfvo type="min"/>
        <cfvo type="max"/>
        <color theme="6" tint="0.39997558519241921"/>
      </dataBar>
      <extLst>
        <ext xmlns:x14="http://schemas.microsoft.com/office/spreadsheetml/2009/9/main" uri="{B025F937-C7B1-47D3-B67F-A62EFF666E3E}">
          <x14:id>{449F14CF-D6FF-4964-900D-694529288E3E}</x14:id>
        </ext>
      </extLst>
    </cfRule>
  </conditionalFormatting>
  <conditionalFormatting sqref="AD10:AG14">
    <cfRule type="iconSet" priority="6">
      <iconSet showValue="0">
        <cfvo type="percent" val="0"/>
        <cfvo type="num" val="2"/>
        <cfvo type="num" val="3"/>
      </iconSet>
    </cfRule>
  </conditionalFormatting>
  <hyperlinks>
    <hyperlink ref="C10" location="'Adquisición 1'!A1" display="1." xr:uid="{4841E5B9-00EA-4CBB-933D-D19FDF191509}"/>
    <hyperlink ref="C11" location="'Adquisición 2'!A1" display="2." xr:uid="{6722DB81-85B6-47C6-B435-B98A0E7F26F5}"/>
    <hyperlink ref="D11" location="'Adquisición 2'!A1" display="Gestión de llegadas y stock de equipos" xr:uid="{F117457F-8804-4E5F-99C9-3EDBD68B7F2C}"/>
    <hyperlink ref="C12" location="'Adquisición 3'!A1" display="3." xr:uid="{A4498A99-E2B9-4143-9958-AE184EBDF19D}"/>
    <hyperlink ref="D12" location="'Adquisición 3'!A1" display="SLA de Proveedores" xr:uid="{6DCFB8CF-33D0-4643-89F4-4AB77B13235C}"/>
    <hyperlink ref="C13" location="'Adquisición 4'!A1" display="4." xr:uid="{FE8EF7B9-EF24-4614-8B9B-5575E02BB1D7}"/>
    <hyperlink ref="D13" location="'Adquisición 4'!A1" display="TCO" xr:uid="{8DAEDF3E-E2A0-4166-9382-BE91869730B8}"/>
    <hyperlink ref="C14" location="'Adquisición 5'!A1" display="5." xr:uid="{B2D64C42-EA6B-4FA8-9FA4-EBEF393B0152}"/>
    <hyperlink ref="D14" location="'Adquisición 5'!A1" display="Colaboración con CEPG" xr:uid="{2E362B86-4CD5-4D60-8F43-1793EA8DA89E}"/>
  </hyperlinks>
  <pageMargins left="0.511811024" right="0.511811024" top="0.78740157499999996" bottom="0.78740157499999996" header="0.31496062000000002" footer="0.31496062000000002"/>
  <drawing r:id="rId1"/>
  <extLst>
    <ext xmlns:x14="http://schemas.microsoft.com/office/spreadsheetml/2009/9/main" uri="{78C0D931-6437-407d-A8EE-F0AAD7539E65}">
      <x14:conditionalFormattings>
        <x14:conditionalFormatting xmlns:xm="http://schemas.microsoft.com/office/excel/2006/main">
          <x14:cfRule type="dataBar" id="{47BA3883-5C5D-4F04-B446-8F31136B952F}">
            <x14:dataBar minLength="0" maxLength="100">
              <x14:cfvo type="autoMin"/>
              <x14:cfvo type="autoMax"/>
              <x14:negativeFillColor rgb="FFFF0000"/>
              <x14:axisColor rgb="FF000000"/>
            </x14:dataBar>
          </x14:cfRule>
          <xm:sqref>N10:N14</xm:sqref>
        </x14:conditionalFormatting>
        <x14:conditionalFormatting xmlns:xm="http://schemas.microsoft.com/office/excel/2006/main">
          <x14:cfRule type="iconSet" priority="1" id="{7D98869C-BB64-466B-AB5D-FA44C1288ADE}">
            <x14:iconSet iconSet="3Stars" showValue="0">
              <x14:cfvo type="percent">
                <xm:f>0</xm:f>
              </x14:cfvo>
              <x14:cfvo type="num">
                <xm:f>2</xm:f>
              </x14:cfvo>
              <x14:cfvo type="num">
                <xm:f>3</xm:f>
              </x14:cfvo>
            </x14:iconSet>
          </x14:cfRule>
          <xm:sqref>S10:S14</xm:sqref>
        </x14:conditionalFormatting>
        <x14:conditionalFormatting xmlns:xm="http://schemas.microsoft.com/office/excel/2006/main">
          <x14:cfRule type="dataBar" id="{449F14CF-D6FF-4964-900D-694529288E3E}">
            <x14:dataBar minLength="0" maxLength="100">
              <x14:cfvo type="autoMin"/>
              <x14:cfvo type="autoMax"/>
              <x14:negativeFillColor rgb="FFFF0000"/>
              <x14:axisColor rgb="FF000000"/>
            </x14:dataBar>
          </x14:cfRule>
          <xm:sqref>AC10:AC14</xm:sqref>
        </x14:conditionalFormatting>
      </x14:conditionalFormattings>
    </ext>
  </extLst>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416D7B-8507-4AF1-AC12-A67AE73E163C}">
  <sheetPr codeName="Planilha16"/>
  <dimension ref="A1:AM29"/>
  <sheetViews>
    <sheetView showGridLines="0" zoomScale="60" zoomScaleNormal="60" workbookViewId="0">
      <pane xSplit="5" ySplit="9" topLeftCell="F17" activePane="bottomRight" state="frozen"/>
      <selection activeCell="K3" sqref="K3:S4"/>
      <selection pane="topRight" activeCell="K3" sqref="K3:S4"/>
      <selection pane="bottomLeft" activeCell="K3" sqref="K3:S4"/>
      <selection pane="bottomRight" activeCell="D20" sqref="D20"/>
    </sheetView>
  </sheetViews>
  <sheetFormatPr defaultColWidth="0" defaultRowHeight="15" customHeight="1" zeroHeight="1" outlineLevelCol="1" x14ac:dyDescent="0.35"/>
  <cols>
    <col min="1" max="1" width="2.1796875" customWidth="1"/>
    <col min="2" max="2" width="16" customWidth="1"/>
    <col min="3" max="3" width="4" customWidth="1"/>
    <col min="4" max="4" width="43.54296875" customWidth="1"/>
    <col min="5" max="5" width="9.453125" customWidth="1"/>
    <col min="6" max="6" width="20.453125" customWidth="1"/>
    <col min="7" max="7" width="11.1796875" customWidth="1"/>
    <col min="8" max="11" width="5.81640625" customWidth="1" outlineLevel="1"/>
    <col min="12" max="12" width="20.54296875" customWidth="1"/>
    <col min="13" max="13" width="11.54296875" customWidth="1"/>
    <col min="14" max="14" width="10.81640625" customWidth="1"/>
    <col min="15" max="18" width="5.81640625" customWidth="1" outlineLevel="1"/>
    <col min="19" max="19" width="12.453125" customWidth="1" outlineLevel="1"/>
    <col min="20" max="20" width="16.81640625" customWidth="1" outlineLevel="1"/>
    <col min="21" max="21" width="6.1796875" bestFit="1" customWidth="1" outlineLevel="1"/>
    <col min="22" max="25" width="6.7265625" customWidth="1" outlineLevel="1"/>
    <col min="26" max="26" width="19.453125" customWidth="1"/>
    <col min="27" max="27" width="19.1796875" customWidth="1"/>
    <col min="28" max="28" width="12.1796875" customWidth="1"/>
    <col min="29" max="29" width="11.54296875" customWidth="1"/>
    <col min="30" max="33" width="5.81640625" customWidth="1" outlineLevel="1"/>
    <col min="34" max="34" width="9.1796875" customWidth="1"/>
    <col min="35" max="39" width="0" hidden="1" customWidth="1"/>
    <col min="40" max="16384" width="9.1796875" hidden="1"/>
  </cols>
  <sheetData>
    <row r="1" spans="1:34"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3"/>
      <c r="Z1" s="13"/>
      <c r="AA1" s="13"/>
      <c r="AB1" s="13"/>
      <c r="AC1" s="13"/>
      <c r="AD1" s="13"/>
      <c r="AE1" s="13"/>
    </row>
    <row r="2" spans="1:34" ht="44" x14ac:dyDescent="0.5">
      <c r="B2" s="11"/>
      <c r="C2" s="11"/>
      <c r="D2" s="79" t="s">
        <v>0</v>
      </c>
      <c r="E2" s="79"/>
      <c r="F2" s="11"/>
      <c r="G2" s="11"/>
      <c r="H2" s="11"/>
      <c r="I2" s="11"/>
      <c r="J2" s="11"/>
      <c r="K2" s="11"/>
      <c r="L2" s="11"/>
      <c r="M2" s="11"/>
      <c r="N2" s="11"/>
      <c r="O2" s="11"/>
      <c r="P2" s="11"/>
      <c r="Q2" s="11"/>
      <c r="R2" s="11"/>
      <c r="S2" s="11"/>
      <c r="T2" s="11"/>
      <c r="U2" s="11"/>
      <c r="V2" s="11"/>
      <c r="W2" s="11"/>
      <c r="X2" s="11"/>
      <c r="Y2" s="11"/>
      <c r="Z2" s="11"/>
      <c r="AA2" s="11"/>
      <c r="AB2" s="11"/>
      <c r="AC2" s="11"/>
      <c r="AD2" s="11"/>
      <c r="AE2" s="11"/>
    </row>
    <row r="3" spans="1:34" ht="44" x14ac:dyDescent="0.35">
      <c r="B3" s="10"/>
      <c r="C3" s="10"/>
      <c r="D3" s="80" t="s">
        <v>1</v>
      </c>
      <c r="E3" s="80"/>
      <c r="F3" s="298" t="s">
        <v>290</v>
      </c>
      <c r="G3" s="298"/>
      <c r="H3" s="298"/>
      <c r="I3" s="298"/>
      <c r="J3" s="298"/>
      <c r="K3" s="298"/>
      <c r="L3" s="298"/>
      <c r="M3" s="298"/>
      <c r="N3" s="298"/>
      <c r="O3" s="298"/>
      <c r="P3" s="298"/>
      <c r="Q3" s="298"/>
      <c r="R3" s="298"/>
      <c r="S3" s="298"/>
      <c r="T3" s="298"/>
      <c r="U3" s="298"/>
      <c r="V3" s="298"/>
      <c r="W3" s="298"/>
      <c r="X3" s="298"/>
      <c r="Y3" s="298"/>
      <c r="Z3" s="298"/>
      <c r="AA3" s="298"/>
      <c r="AB3" s="298"/>
      <c r="AC3" s="298"/>
      <c r="AD3" s="298"/>
      <c r="AE3" s="298"/>
    </row>
    <row r="4" spans="1:34" ht="7.5" customHeight="1" x14ac:dyDescent="0.35"/>
    <row r="5" spans="1:34" ht="19.5" customHeight="1" x14ac:dyDescent="0.35">
      <c r="A5" s="1"/>
      <c r="B5" s="258" t="s">
        <v>268</v>
      </c>
      <c r="C5" s="258"/>
      <c r="D5" s="258"/>
      <c r="E5" s="1"/>
      <c r="F5" s="258" t="s">
        <v>99</v>
      </c>
      <c r="G5" s="258"/>
      <c r="H5" s="258"/>
      <c r="I5" s="258"/>
      <c r="J5" s="258"/>
      <c r="K5" s="1"/>
      <c r="L5" s="258" t="s">
        <v>109</v>
      </c>
      <c r="M5" s="258"/>
      <c r="N5" s="130"/>
      <c r="O5" s="130"/>
      <c r="P5" s="130"/>
      <c r="Q5" s="130"/>
      <c r="R5" s="130"/>
      <c r="S5" s="1"/>
      <c r="T5" s="1"/>
      <c r="U5" s="1"/>
      <c r="V5" s="1"/>
      <c r="W5" s="1"/>
      <c r="X5" s="1"/>
      <c r="Y5" s="1"/>
      <c r="Z5" s="258" t="s">
        <v>110</v>
      </c>
      <c r="AA5" s="258"/>
      <c r="AB5" s="130"/>
      <c r="AC5" s="130"/>
      <c r="AD5" s="130"/>
      <c r="AE5" s="130"/>
      <c r="AF5" s="130"/>
      <c r="AG5" s="1"/>
      <c r="AH5" s="1"/>
    </row>
    <row r="6" spans="1:34" ht="11.25" customHeight="1" x14ac:dyDescent="0.35">
      <c r="U6" s="90">
        <v>6</v>
      </c>
      <c r="V6" s="90">
        <v>7</v>
      </c>
      <c r="W6" s="90">
        <v>8</v>
      </c>
      <c r="X6" s="90">
        <v>9</v>
      </c>
      <c r="Y6" s="90">
        <v>10</v>
      </c>
    </row>
    <row r="7" spans="1:34" ht="22.5" customHeight="1" x14ac:dyDescent="0.35">
      <c r="A7" s="1"/>
      <c r="B7" s="273" t="s">
        <v>112</v>
      </c>
      <c r="C7" s="273" t="s">
        <v>113</v>
      </c>
      <c r="D7" s="273" t="s">
        <v>114</v>
      </c>
      <c r="E7" s="273" t="s">
        <v>52</v>
      </c>
      <c r="F7" s="274" t="s">
        <v>115</v>
      </c>
      <c r="G7" s="274" t="s">
        <v>116</v>
      </c>
      <c r="H7" s="275" t="s">
        <v>53</v>
      </c>
      <c r="I7" s="275" t="s">
        <v>54</v>
      </c>
      <c r="J7" s="275" t="s">
        <v>55</v>
      </c>
      <c r="K7" s="275" t="s">
        <v>56</v>
      </c>
      <c r="L7" s="272" t="s">
        <v>269</v>
      </c>
      <c r="M7" s="272" t="s">
        <v>270</v>
      </c>
      <c r="N7" s="272" t="s">
        <v>271</v>
      </c>
      <c r="O7" s="277" t="s">
        <v>53</v>
      </c>
      <c r="P7" s="277" t="s">
        <v>54</v>
      </c>
      <c r="Q7" s="277" t="s">
        <v>55</v>
      </c>
      <c r="R7" s="277" t="s">
        <v>56</v>
      </c>
      <c r="S7" s="278" t="s">
        <v>30</v>
      </c>
      <c r="T7" s="278" t="s">
        <v>32</v>
      </c>
      <c r="U7" s="276" t="s">
        <v>120</v>
      </c>
      <c r="V7" s="276" t="s">
        <v>121</v>
      </c>
      <c r="W7" s="276" t="s">
        <v>122</v>
      </c>
      <c r="X7" s="276" t="s">
        <v>272</v>
      </c>
      <c r="Y7" s="276" t="s">
        <v>273</v>
      </c>
      <c r="Z7" s="291" t="s">
        <v>36</v>
      </c>
      <c r="AA7" s="291" t="s">
        <v>125</v>
      </c>
      <c r="AB7" s="291" t="s">
        <v>275</v>
      </c>
      <c r="AC7" s="291" t="s">
        <v>276</v>
      </c>
      <c r="AD7" s="279" t="s">
        <v>53</v>
      </c>
      <c r="AE7" s="279" t="s">
        <v>54</v>
      </c>
      <c r="AF7" s="279" t="s">
        <v>55</v>
      </c>
      <c r="AG7" s="279" t="s">
        <v>56</v>
      </c>
      <c r="AH7" s="1"/>
    </row>
    <row r="8" spans="1:34" ht="15" customHeight="1" x14ac:dyDescent="0.35">
      <c r="A8" s="1"/>
      <c r="B8" s="273"/>
      <c r="C8" s="273"/>
      <c r="D8" s="273"/>
      <c r="E8" s="273"/>
      <c r="F8" s="274"/>
      <c r="G8" s="274"/>
      <c r="H8" s="275"/>
      <c r="I8" s="275"/>
      <c r="J8" s="275"/>
      <c r="K8" s="275"/>
      <c r="L8" s="272"/>
      <c r="M8" s="272"/>
      <c r="N8" s="272"/>
      <c r="O8" s="277"/>
      <c r="P8" s="277"/>
      <c r="Q8" s="277"/>
      <c r="R8" s="277"/>
      <c r="S8" s="278"/>
      <c r="T8" s="278"/>
      <c r="U8" s="276"/>
      <c r="V8" s="276"/>
      <c r="W8" s="276"/>
      <c r="X8" s="276"/>
      <c r="Y8" s="276"/>
      <c r="Z8" s="291"/>
      <c r="AA8" s="291"/>
      <c r="AB8" s="291"/>
      <c r="AC8" s="291"/>
      <c r="AD8" s="279"/>
      <c r="AE8" s="279"/>
      <c r="AF8" s="279"/>
      <c r="AG8" s="279"/>
      <c r="AH8" s="1"/>
    </row>
    <row r="9" spans="1:34" ht="15" customHeight="1" x14ac:dyDescent="0.35">
      <c r="A9" s="1"/>
      <c r="B9" s="131" t="s">
        <v>93</v>
      </c>
      <c r="C9" s="131" t="s">
        <v>113</v>
      </c>
      <c r="D9" s="131" t="s">
        <v>277</v>
      </c>
      <c r="E9" s="131" t="s">
        <v>52</v>
      </c>
      <c r="F9" s="132" t="s">
        <v>278</v>
      </c>
      <c r="G9" s="132" t="s">
        <v>128</v>
      </c>
      <c r="H9" s="133" t="s">
        <v>53</v>
      </c>
      <c r="I9" s="133" t="s">
        <v>54</v>
      </c>
      <c r="J9" s="133" t="s">
        <v>55</v>
      </c>
      <c r="K9" s="133" t="s">
        <v>56</v>
      </c>
      <c r="L9" s="134" t="s">
        <v>279</v>
      </c>
      <c r="M9" s="134" t="s">
        <v>129</v>
      </c>
      <c r="N9" s="134" t="s">
        <v>130</v>
      </c>
      <c r="O9" s="150" t="s">
        <v>53</v>
      </c>
      <c r="P9" s="150" t="s">
        <v>54</v>
      </c>
      <c r="Q9" s="150" t="s">
        <v>55</v>
      </c>
      <c r="R9" s="150" t="s">
        <v>56</v>
      </c>
      <c r="S9" s="151" t="s">
        <v>30</v>
      </c>
      <c r="T9" s="151" t="s">
        <v>280</v>
      </c>
      <c r="U9" s="152" t="s">
        <v>120</v>
      </c>
      <c r="V9" s="152" t="s">
        <v>121</v>
      </c>
      <c r="W9" s="152" t="s">
        <v>122</v>
      </c>
      <c r="X9" s="152" t="s">
        <v>123</v>
      </c>
      <c r="Y9" s="152" t="s">
        <v>124</v>
      </c>
      <c r="Z9" s="135" t="s">
        <v>36</v>
      </c>
      <c r="AA9" s="135" t="s">
        <v>281</v>
      </c>
      <c r="AB9" s="135" t="s">
        <v>282</v>
      </c>
      <c r="AC9" s="135" t="s">
        <v>283</v>
      </c>
      <c r="AD9" s="136" t="s">
        <v>53</v>
      </c>
      <c r="AE9" s="136" t="s">
        <v>54</v>
      </c>
      <c r="AF9" s="136" t="s">
        <v>55</v>
      </c>
      <c r="AG9" s="136" t="s">
        <v>56</v>
      </c>
      <c r="AH9" s="1"/>
    </row>
    <row r="10" spans="1:34" ht="47.25" customHeight="1" x14ac:dyDescent="0.35">
      <c r="B10" s="114" t="s">
        <v>178</v>
      </c>
      <c r="C10" s="99" t="s">
        <v>132</v>
      </c>
      <c r="D10" s="72" t="s">
        <v>179</v>
      </c>
      <c r="E10" s="71">
        <v>1.4999999999999999E-2</v>
      </c>
      <c r="F10" s="75" t="str">
        <f>'Control 1'!$D$7</f>
        <v>Não cumpre</v>
      </c>
      <c r="G10" s="87">
        <f>IF($F10="Não cumpre",0,IF($F10="Parcial",$E10*0.4,IF($F10="Cumpre",$E10*0.7,IF($F10="Mais que Cumpre",$E10*0.85,IF($F10="Melhor Prática",E10,0)))))</f>
        <v>0</v>
      </c>
      <c r="H10" s="102">
        <f>'Control 1'!$F$7</f>
        <v>2</v>
      </c>
      <c r="I10" s="102" t="str">
        <f>'Control 1'!$G$7</f>
        <v/>
      </c>
      <c r="J10" s="102" t="str">
        <f>'Control 1'!$H$7</f>
        <v/>
      </c>
      <c r="K10" s="102" t="str">
        <f>'Control 1'!$I$7</f>
        <v/>
      </c>
      <c r="L10" s="75" t="str">
        <f>IF('Control 1'!$D$10="","",'Control 1'!$D$10)</f>
        <v>Mais que Cumpre</v>
      </c>
      <c r="M10" s="76">
        <f t="shared" ref="M10:M22" si="0">IF($L10="Não cumpre",0,IF($L10="Parcial",$E10*0.4,IF($L10="Cumpre",$E10*0.7,IF($L10="Mais que Cumpre",$E10*0.85,IF($L10="Melhor Prática",E10,0)))))</f>
        <v>1.2749999999999999E-2</v>
      </c>
      <c r="N10" s="77">
        <f>IFERROR(G10/M10,"")</f>
        <v>0</v>
      </c>
      <c r="O10" s="102" t="str">
        <f>'Control 1'!$F$10</f>
        <v>-</v>
      </c>
      <c r="P10" s="102" t="str">
        <f>'Control 1'!$G$10</f>
        <v>-</v>
      </c>
      <c r="Q10" s="102" t="str">
        <f>'Control 1'!$H$10</f>
        <v>D</v>
      </c>
      <c r="R10" s="102" t="str">
        <f>'Control 1'!$I$10</f>
        <v>D</v>
      </c>
      <c r="S10" s="128">
        <f>IF('Control 1'!$M$10="","",'Control 1'!$M$10)</f>
        <v>3</v>
      </c>
      <c r="T10" s="103" t="str">
        <f>IF('Control 1'!$O$10="","",'Control 1'!$O$10)</f>
        <v>Baixa</v>
      </c>
      <c r="U10" s="94">
        <f>IF('Control 1'!$Q$9&lt;=Estratégia!$U$6,0.5,0)+IF('Control 1'!$S$9&gt;=Control!$U$6,0.5,0)</f>
        <v>0.5</v>
      </c>
      <c r="V10" s="93">
        <f>IF('Control 1'!$Q$9&lt;=Estratégia!$V$6,0.5,0)+IF('Control 1'!$S$9&gt;=Estratégia!$V$6,0.5,0)</f>
        <v>0.5</v>
      </c>
      <c r="W10" s="93">
        <f>IF('Control 1'!$Q$9&lt;=Estratégia!$W$6,0.5,0)+IF('Control 1'!$S$9&gt;=Estratégia!$W$6,0.5,0)</f>
        <v>0.5</v>
      </c>
      <c r="X10" s="93">
        <f>IF('Control 1'!$Q$9&lt;=Estratégia!$X$6,0.5,0)+IF('Control 1'!$S$9&gt;=Estratégia!$X$6,0.5,0)</f>
        <v>0.5</v>
      </c>
      <c r="Y10" s="93">
        <f>IF('Control 1'!$Q$9&lt;=Estratégia!$Y$6,0.5,0)+IF('Control 1'!$S$9&gt;=Estratégia!$Y$6,0.5,0)</f>
        <v>0.5</v>
      </c>
      <c r="Z10" s="78" t="str">
        <f>'Control 1'!$D$15</f>
        <v>No Prazo</v>
      </c>
      <c r="AA10" s="75" t="str">
        <f>IF('Control 1'!$D$12="","",'Control 1'!$D$12)</f>
        <v>Melhor Prática</v>
      </c>
      <c r="AB10" s="76">
        <f t="shared" ref="AB10:AB22" si="1">IF($AA10="Não cumpre",0,IF($AA10="Parcial",$E10*0.4,IF($AA10="Cumpre",$E10*0.7,IF($AA10="Mais que Cumpre",$E10*0.85,IF($AA10="Melhor Prática",E10,0)))))</f>
        <v>1.4999999999999999E-2</v>
      </c>
      <c r="AC10" s="77">
        <f>IFERROR(AB10/M10,"")</f>
        <v>1.1764705882352942</v>
      </c>
      <c r="AD10" s="102">
        <f>'Control 1'!$F$12</f>
        <v>3</v>
      </c>
      <c r="AE10" s="102">
        <f>'Control 1'!$G$12</f>
        <v>3</v>
      </c>
      <c r="AF10" s="102">
        <f>'Control 1'!$H$12</f>
        <v>3</v>
      </c>
      <c r="AG10" s="102">
        <f>'Control 1'!$I$12</f>
        <v>3</v>
      </c>
    </row>
    <row r="11" spans="1:34" ht="45.75" customHeight="1" x14ac:dyDescent="0.35">
      <c r="B11" s="114" t="s">
        <v>178</v>
      </c>
      <c r="C11" s="99" t="s">
        <v>134</v>
      </c>
      <c r="D11" s="70" t="s">
        <v>180</v>
      </c>
      <c r="E11" s="73">
        <v>1.4999999999999999E-2</v>
      </c>
      <c r="F11" s="75" t="str">
        <f>'Control 2'!$D$7</f>
        <v>Não cumpre</v>
      </c>
      <c r="G11" s="87">
        <f t="shared" ref="G11:G22" si="2">IF($F11="Não cumpre",0,IF($F11="Parcial",$E11*0.4,IF($F11="Cumpre",$E11*0.7,IF($F11="Mais que Cumpre",$E11*0.85,IF($F11="Melhor Prática",E11,0)))))</f>
        <v>0</v>
      </c>
      <c r="H11" s="102">
        <f>'Control 2'!$F$7</f>
        <v>2</v>
      </c>
      <c r="I11" s="102">
        <f>'Control 2'!$G$7</f>
        <v>3</v>
      </c>
      <c r="J11" s="102">
        <f>'Control 2'!$H$7</f>
        <v>3</v>
      </c>
      <c r="K11" s="102" t="str">
        <f>'Control 2'!$I$7</f>
        <v/>
      </c>
      <c r="L11" s="75" t="str">
        <f>IF('Control 2'!$D$10="","",'Control 2'!$D$10)</f>
        <v>Mais que Cumpre</v>
      </c>
      <c r="M11" s="76">
        <f t="shared" si="0"/>
        <v>1.2749999999999999E-2</v>
      </c>
      <c r="N11" s="77">
        <f t="shared" ref="N11:N22" si="3">IFERROR(G11/M11,"")</f>
        <v>0</v>
      </c>
      <c r="O11" s="102" t="str">
        <f>'Control 2'!$F$10</f>
        <v>-</v>
      </c>
      <c r="P11" s="102" t="str">
        <f>'Control 2'!$G$10</f>
        <v>-</v>
      </c>
      <c r="Q11" s="102" t="str">
        <f>'Control 2'!$H$10</f>
        <v>-</v>
      </c>
      <c r="R11" s="102" t="str">
        <f>'Control 2'!$I$10</f>
        <v>-</v>
      </c>
      <c r="S11" s="129">
        <f>IF('Control 2'!$M$10="","",'Control 2'!$M$10)</f>
        <v>3</v>
      </c>
      <c r="T11" s="103" t="str">
        <f>IF('Control 2'!$O$10="","",'Control 2'!$O$10)</f>
        <v>Baixa</v>
      </c>
      <c r="U11" s="94">
        <f>IF('Control 2'!$Q$9&lt;=Estratégia!$U$6,0.5,0)+IF('Control 2'!$S$9&gt;=Control!$U$6,0.5,0)</f>
        <v>0.5</v>
      </c>
      <c r="V11" s="93">
        <f>IF('Control 2'!$Q$9&lt;=Estratégia!$V$6,0.5,0)+IF('Control 2'!$S$9&gt;=Estratégia!$V$6,0.5,0)</f>
        <v>0.5</v>
      </c>
      <c r="W11" s="93">
        <f>IF('Control 2'!$Q$9&lt;=Estratégia!$W$6,0.5,0)+IF('Control 2'!$S$9&gt;=Estratégia!$W$6,0.5,0)</f>
        <v>0.5</v>
      </c>
      <c r="X11" s="93">
        <f>IF('Control 2'!$Q$9&lt;=Estratégia!$X$6,0.5,0)+IF('Control 2'!$S$9&gt;=Estratégia!$X$6,0.5,0)</f>
        <v>0</v>
      </c>
      <c r="Y11" s="93">
        <f>IF('Control 2'!$Q$9&lt;=Estratégia!$Y$6,0.5,0)+IF('Control 2'!$S$9&gt;=Estratégia!$Y$6,0.5,0)</f>
        <v>0</v>
      </c>
      <c r="Z11" s="78" t="str">
        <f>'Control 2'!$D$15</f>
        <v>Atrasado</v>
      </c>
      <c r="AA11" s="75" t="str">
        <f>IF('Control 2'!$D$12="","",'Control 2'!$D$12)</f>
        <v>Mais que Cumpre</v>
      </c>
      <c r="AB11" s="76">
        <f t="shared" si="1"/>
        <v>1.2749999999999999E-2</v>
      </c>
      <c r="AC11" s="77">
        <f t="shared" ref="AC11:AC22" si="4">IFERROR(AB11/M11,"")</f>
        <v>1</v>
      </c>
      <c r="AD11" s="102">
        <f>'Control 2'!$F$12</f>
        <v>3</v>
      </c>
      <c r="AE11" s="102">
        <f>'Control 2'!$G$12</f>
        <v>3</v>
      </c>
      <c r="AF11" s="102">
        <f>'Control 2'!$H$12</f>
        <v>3</v>
      </c>
      <c r="AG11" s="102">
        <f>'Control 2'!$I$12</f>
        <v>1</v>
      </c>
    </row>
    <row r="12" spans="1:34" ht="45.75" customHeight="1" x14ac:dyDescent="0.35">
      <c r="B12" s="114" t="s">
        <v>178</v>
      </c>
      <c r="C12" s="99" t="s">
        <v>136</v>
      </c>
      <c r="D12" s="72" t="s">
        <v>181</v>
      </c>
      <c r="E12" s="71">
        <v>5.0000000000000001E-3</v>
      </c>
      <c r="F12" s="75" t="str">
        <f>'Control 3'!$D$7</f>
        <v>Mais que Cumpre</v>
      </c>
      <c r="G12" s="87">
        <f t="shared" si="2"/>
        <v>4.2500000000000003E-3</v>
      </c>
      <c r="H12" s="102">
        <f>'Control 3'!$F$7</f>
        <v>3</v>
      </c>
      <c r="I12" s="102">
        <f>'Control 3'!$G$7</f>
        <v>3</v>
      </c>
      <c r="J12" s="102">
        <f>'Control 3'!$H$7</f>
        <v>3</v>
      </c>
      <c r="K12" s="102" t="str">
        <f>'Control 3'!$I$7</f>
        <v/>
      </c>
      <c r="L12" s="75" t="str">
        <f>IF('Control 3'!$D$10="","",'Control 3'!$D$10)</f>
        <v>Mais que Cumpre</v>
      </c>
      <c r="M12" s="76">
        <f t="shared" si="0"/>
        <v>4.2500000000000003E-3</v>
      </c>
      <c r="N12" s="77">
        <f t="shared" si="3"/>
        <v>1</v>
      </c>
      <c r="O12" s="102" t="str">
        <f>'Control 3'!$F$10</f>
        <v>-</v>
      </c>
      <c r="P12" s="102" t="str">
        <f>'Control 3'!$G$10</f>
        <v>-</v>
      </c>
      <c r="Q12" s="102" t="str">
        <f>'Control 3'!$H$10</f>
        <v>-</v>
      </c>
      <c r="R12" s="102" t="str">
        <f>'Control 3'!$I$10</f>
        <v>-</v>
      </c>
      <c r="S12" s="129">
        <f>IF('Control 3'!$M$10="","",'Control 3'!$M$10)</f>
        <v>2</v>
      </c>
      <c r="T12" s="103" t="str">
        <f>IF('Control 3'!$O$10="","",'Control 3'!$O$10)</f>
        <v>Baixa</v>
      </c>
      <c r="U12" s="94">
        <f>IF('Control 3'!$Q$9&lt;=Estratégia!$U$6,0.5,0)+IF('Control 3'!$S$9&gt;=Control!$U$6,0.5,0)</f>
        <v>0.5</v>
      </c>
      <c r="V12" s="93">
        <f>IF('Control 3'!$Q$9&lt;=Estratégia!$V$6,0.5,0)+IF('Control 3'!$S$9&gt;=Estratégia!$V$6,0.5,0)</f>
        <v>0.5</v>
      </c>
      <c r="W12" s="93">
        <f>IF('Control 3'!$Q$9&lt;=Estratégia!$W$6,0.5,0)+IF('Control 3'!$S$9&gt;=Estratégia!$W$6,0.5,0)</f>
        <v>0.5</v>
      </c>
      <c r="X12" s="93">
        <f>IF('Control 3'!$Q$9&lt;=Estratégia!$X$6,0.5,0)+IF('Control 3'!$S$9&gt;=Estratégia!$X$6,0.5,0)</f>
        <v>0.5</v>
      </c>
      <c r="Y12" s="93">
        <f>IF('Control 3'!$Q$9&lt;=Estratégia!$Y$6,0.5,0)+IF('Control 3'!$S$9&gt;=Estratégia!$Y$6,0.5,0)</f>
        <v>0.5</v>
      </c>
      <c r="Z12" s="78" t="str">
        <f>'Control 3'!$D$15</f>
        <v>Finalizado</v>
      </c>
      <c r="AA12" s="75" t="str">
        <f>IF('Control 3'!$D$12="","",'Control 3'!$D$12)</f>
        <v>Mais que Cumpre</v>
      </c>
      <c r="AB12" s="76">
        <f t="shared" si="1"/>
        <v>4.2500000000000003E-3</v>
      </c>
      <c r="AC12" s="77">
        <f t="shared" si="4"/>
        <v>1</v>
      </c>
      <c r="AD12" s="102">
        <f>'Control 3'!$F$12</f>
        <v>3</v>
      </c>
      <c r="AE12" s="102">
        <f>'Control 3'!$G$12</f>
        <v>3</v>
      </c>
      <c r="AF12" s="102">
        <f>'Control 3'!$H$12</f>
        <v>3</v>
      </c>
      <c r="AG12" s="102">
        <f>'Control 3'!$I$12</f>
        <v>2</v>
      </c>
    </row>
    <row r="13" spans="1:34" ht="45.75" customHeight="1" x14ac:dyDescent="0.35">
      <c r="B13" s="114" t="s">
        <v>178</v>
      </c>
      <c r="C13" s="99" t="s">
        <v>138</v>
      </c>
      <c r="D13" s="70" t="s">
        <v>182</v>
      </c>
      <c r="E13" s="73">
        <v>1.4999999999999999E-2</v>
      </c>
      <c r="F13" s="75" t="str">
        <f>'Control 4'!$D$7</f>
        <v>Parcial</v>
      </c>
      <c r="G13" s="87">
        <f t="shared" si="2"/>
        <v>6.0000000000000001E-3</v>
      </c>
      <c r="H13" s="102">
        <f>'Control 4'!$F$7</f>
        <v>3</v>
      </c>
      <c r="I13" s="102">
        <f>'Control 4'!$G$7</f>
        <v>2</v>
      </c>
      <c r="J13" s="102">
        <f>'Control 4'!$H$7</f>
        <v>2</v>
      </c>
      <c r="K13" s="102">
        <f>'Control 4'!$I$7</f>
        <v>3</v>
      </c>
      <c r="L13" s="75" t="str">
        <f>IF('Control 4'!$D$10="","",'Control 4'!$D$10)</f>
        <v>Melhor Prática</v>
      </c>
      <c r="M13" s="76">
        <f t="shared" si="0"/>
        <v>1.4999999999999999E-2</v>
      </c>
      <c r="N13" s="77">
        <f t="shared" si="3"/>
        <v>0.4</v>
      </c>
      <c r="O13" s="102" t="str">
        <f>'Control 4'!$F$10</f>
        <v>-</v>
      </c>
      <c r="P13" s="102" t="str">
        <f>'Control 4'!$G$10</f>
        <v>-</v>
      </c>
      <c r="Q13" s="102" t="str">
        <f>'Control 4'!$H$10</f>
        <v>-</v>
      </c>
      <c r="R13" s="102" t="str">
        <f>'Control 4'!$I$10</f>
        <v>-</v>
      </c>
      <c r="S13" s="129">
        <f>IF('Control 4'!$M$10="","",'Control 4'!$M$10)</f>
        <v>2</v>
      </c>
      <c r="T13" s="103" t="str">
        <f>IF('Control 4'!$O$10="","",'Control 4'!$O$10)</f>
        <v>Alta</v>
      </c>
      <c r="U13" s="94">
        <f>IF('Control 4'!$Q$9&lt;=Estratégia!$U$6,0.5,0)+IF('Control 4'!$S$9&gt;=Control!$U$6,0.5,0)</f>
        <v>0.5</v>
      </c>
      <c r="V13" s="93">
        <f>IF('Control 4'!$Q$9&lt;=Estratégia!$V$6,0.5,0)+IF('Control 4'!$S$9&gt;=Estratégia!$V$6,0.5,0)</f>
        <v>0.5</v>
      </c>
      <c r="W13" s="93">
        <f>IF('Control 4'!$Q$9&lt;=Estratégia!$W$6,0.5,0)+IF('Control 4'!$S$9&gt;=Estratégia!$W$6,0.5,0)</f>
        <v>0.5</v>
      </c>
      <c r="X13" s="93">
        <f>IF('Control 4'!$Q$9&lt;=Estratégia!$X$6,0.5,0)+IF('Control 4'!$S$9&gt;=Estratégia!$X$6,0.5,0)</f>
        <v>0.5</v>
      </c>
      <c r="Y13" s="93">
        <f>IF('Control 4'!$Q$9&lt;=Estratégia!$Y$6,0.5,0)+IF('Control 4'!$S$9&gt;=Estratégia!$Y$6,0.5,0)</f>
        <v>0.5</v>
      </c>
      <c r="Z13" s="78" t="str">
        <f>'Control 4'!$D$15</f>
        <v>No Prazo</v>
      </c>
      <c r="AA13" s="75" t="str">
        <f>IF('Control 4'!$D$12="","",'Control 4'!$D$12)</f>
        <v>Melhor Prática</v>
      </c>
      <c r="AB13" s="76">
        <f t="shared" si="1"/>
        <v>1.4999999999999999E-2</v>
      </c>
      <c r="AC13" s="77">
        <f t="shared" si="4"/>
        <v>1</v>
      </c>
      <c r="AD13" s="102">
        <f>'Control 4'!$F$12</f>
        <v>3</v>
      </c>
      <c r="AE13" s="102">
        <f>'Control 4'!$G$12</f>
        <v>3</v>
      </c>
      <c r="AF13" s="102">
        <f>'Control 4'!$H$12</f>
        <v>3</v>
      </c>
      <c r="AG13" s="102">
        <f>'Control 4'!$I$12</f>
        <v>3</v>
      </c>
    </row>
    <row r="14" spans="1:34" ht="45.75" customHeight="1" x14ac:dyDescent="0.35">
      <c r="B14" s="114" t="s">
        <v>172</v>
      </c>
      <c r="C14" s="99" t="s">
        <v>141</v>
      </c>
      <c r="D14" s="72" t="s">
        <v>184</v>
      </c>
      <c r="E14" s="71">
        <v>0.02</v>
      </c>
      <c r="F14" s="75" t="str">
        <f>'Control 5'!$D$7</f>
        <v>Cumpre</v>
      </c>
      <c r="G14" s="87">
        <f t="shared" si="2"/>
        <v>1.3999999999999999E-2</v>
      </c>
      <c r="H14" s="102">
        <f>'Control 5'!$F$7</f>
        <v>3</v>
      </c>
      <c r="I14" s="102">
        <f>'Control 5'!$G$7</f>
        <v>3</v>
      </c>
      <c r="J14" s="102">
        <f>'Control 5'!$H$7</f>
        <v>2</v>
      </c>
      <c r="K14" s="102" t="str">
        <f>'Control 5'!$I$7</f>
        <v/>
      </c>
      <c r="L14" s="75" t="str">
        <f>IF('Control 5'!$D$10="","",'Control 5'!$D$10)</f>
        <v>Melhor Prática</v>
      </c>
      <c r="M14" s="76">
        <f t="shared" si="0"/>
        <v>0.02</v>
      </c>
      <c r="N14" s="77">
        <f t="shared" si="3"/>
        <v>0.7</v>
      </c>
      <c r="O14" s="102" t="str">
        <f>'Control 5'!$F$10</f>
        <v>-</v>
      </c>
      <c r="P14" s="102" t="str">
        <f>'Control 5'!$G$10</f>
        <v>D</v>
      </c>
      <c r="Q14" s="102" t="str">
        <f>'Control 5'!$H$10</f>
        <v>D</v>
      </c>
      <c r="R14" s="102" t="str">
        <f>'Control 5'!$I$10</f>
        <v>D</v>
      </c>
      <c r="S14" s="129">
        <f>IF('Control 5'!$M$10="","",'Control 5'!$M$10)</f>
        <v>2</v>
      </c>
      <c r="T14" s="103" t="str">
        <f>IF('Control 5'!$O$10="","",'Control 5'!$O$10)</f>
        <v>Baixa</v>
      </c>
      <c r="U14" s="94">
        <f>IF('Control 5'!$Q$9&lt;=Estratégia!$U$6,0.5,0)+IF('Control 5'!$S$9&gt;=Control!$U$6,0.5,0)</f>
        <v>0.5</v>
      </c>
      <c r="V14" s="93">
        <f>IF('Control 5'!$Q$9&lt;=Estratégia!$V$6,0.5,0)+IF('Control 5'!$S$9&gt;=Estratégia!$V$6,0.5,0)</f>
        <v>0.5</v>
      </c>
      <c r="W14" s="93">
        <f>IF('Control 5'!$Q$9&lt;=Estratégia!$W$6,0.5,0)+IF('Control 5'!$S$9&gt;=Estratégia!$W$6,0.5,0)</f>
        <v>0.5</v>
      </c>
      <c r="X14" s="93">
        <f>IF('Control 5'!$Q$9&lt;=Estratégia!$X$6,0.5,0)+IF('Control 5'!$S$9&gt;=Estratégia!$X$6,0.5,0)</f>
        <v>0.5</v>
      </c>
      <c r="Y14" s="93">
        <f>IF('Control 5'!$Q$9&lt;=Estratégia!$Y$6,0.5,0)+IF('Control 5'!$S$9&gt;=Estratégia!$Y$6,0.5,0)</f>
        <v>0.5</v>
      </c>
      <c r="Z14" s="78" t="str">
        <f>'Control 5'!$D$15</f>
        <v>Atrasado</v>
      </c>
      <c r="AA14" s="75" t="str">
        <f>IF('Control 5'!$D$12="","",'Control 5'!$D$12)</f>
        <v>Melhor Prática</v>
      </c>
      <c r="AB14" s="76">
        <f t="shared" si="1"/>
        <v>0.02</v>
      </c>
      <c r="AC14" s="77">
        <f t="shared" si="4"/>
        <v>1</v>
      </c>
      <c r="AD14" s="102">
        <f>'Control 5'!$F$12</f>
        <v>3</v>
      </c>
      <c r="AE14" s="102">
        <f>'Control 5'!$G$12</f>
        <v>3</v>
      </c>
      <c r="AF14" s="102">
        <f>'Control 5'!$H$12</f>
        <v>3</v>
      </c>
      <c r="AG14" s="102">
        <f>'Control 5'!$I$12</f>
        <v>3</v>
      </c>
    </row>
    <row r="15" spans="1:34" ht="45.75" customHeight="1" x14ac:dyDescent="0.35">
      <c r="B15" s="114" t="s">
        <v>185</v>
      </c>
      <c r="C15" s="99" t="s">
        <v>143</v>
      </c>
      <c r="D15" s="70" t="s">
        <v>186</v>
      </c>
      <c r="E15" s="73">
        <v>0.01</v>
      </c>
      <c r="F15" s="75" t="str">
        <f>'Control 6'!$D$7</f>
        <v>Não cumpre</v>
      </c>
      <c r="G15" s="87">
        <f t="shared" si="2"/>
        <v>0</v>
      </c>
      <c r="H15" s="102">
        <f>'Control 6'!$F$7</f>
        <v>2</v>
      </c>
      <c r="I15" s="102">
        <f>'Control 6'!$G$7</f>
        <v>3</v>
      </c>
      <c r="J15" s="102">
        <f>'Control 6'!$H$7</f>
        <v>1</v>
      </c>
      <c r="K15" s="102" t="str">
        <f>'Control 6'!$I$7</f>
        <v/>
      </c>
      <c r="L15" s="75" t="str">
        <f>IF('Control 6'!$D$10="","",'Control 6'!$D$10)</f>
        <v>Melhor Prática</v>
      </c>
      <c r="M15" s="76">
        <f t="shared" si="0"/>
        <v>0.01</v>
      </c>
      <c r="N15" s="77">
        <f t="shared" si="3"/>
        <v>0</v>
      </c>
      <c r="O15" s="102" t="str">
        <f>'Control 6'!$F$10</f>
        <v>-</v>
      </c>
      <c r="P15" s="102" t="str">
        <f>'Control 6'!$G$10</f>
        <v>D</v>
      </c>
      <c r="Q15" s="102" t="str">
        <f>'Control 6'!$H$10</f>
        <v>D</v>
      </c>
      <c r="R15" s="102" t="str">
        <f>'Control 6'!$I$10</f>
        <v>-</v>
      </c>
      <c r="S15" s="129">
        <f>IF('Control 6'!$M$10="","",'Control 6'!$M$10)</f>
        <v>3</v>
      </c>
      <c r="T15" s="103" t="str">
        <f>IF('Control 6'!$O$10="","",'Control 6'!$O$10)</f>
        <v>Baixa</v>
      </c>
      <c r="U15" s="94">
        <f>IF('Control 6'!$Q$9&lt;=Estratégia!$U$6,0.5,0)+IF('Control 6'!$S$9&gt;=Control!$U$6,0.5,0)</f>
        <v>0.5</v>
      </c>
      <c r="V15" s="93">
        <f>IF('Control 6'!$Q$9&lt;=Estratégia!$V$6,0.5,0)+IF('Control 6'!$S$9&gt;=Estratégia!$V$6,0.5,0)</f>
        <v>0.5</v>
      </c>
      <c r="W15" s="93">
        <f>IF('Control 6'!$Q$9&lt;=Estratégia!$W$6,0.5,0)+IF('Control 6'!$S$9&gt;=Estratégia!$W$6,0.5,0)</f>
        <v>1</v>
      </c>
      <c r="X15" s="93">
        <f>IF('Control 6'!$Q$9&lt;=Estratégia!$X$6,0.5,0)+IF('Control 6'!$S$9&gt;=Estratégia!$X$6,0.5,0)</f>
        <v>1</v>
      </c>
      <c r="Y15" s="93">
        <f>IF('Control 6'!$Q$9&lt;=Estratégia!$Y$6,0.5,0)+IF('Control 6'!$S$9&gt;=Estratégia!$Y$6,0.5,0)</f>
        <v>1</v>
      </c>
      <c r="Z15" s="78" t="str">
        <f>'Control 6'!$D$15</f>
        <v>No Prazo</v>
      </c>
      <c r="AA15" s="75" t="str">
        <f>IF('Control 6'!$D$12="","",'Control 6'!$D$12)</f>
        <v>Melhor Prática</v>
      </c>
      <c r="AB15" s="76">
        <f t="shared" si="1"/>
        <v>0.01</v>
      </c>
      <c r="AC15" s="77">
        <f t="shared" si="4"/>
        <v>1</v>
      </c>
      <c r="AD15" s="102">
        <f>'Control 6'!$F$12</f>
        <v>3</v>
      </c>
      <c r="AE15" s="102">
        <f>'Control 6'!$G$12</f>
        <v>3</v>
      </c>
      <c r="AF15" s="102">
        <f>'Control 6'!$H$12</f>
        <v>3</v>
      </c>
      <c r="AG15" s="102">
        <f>'Control 6'!$I$12</f>
        <v>3</v>
      </c>
    </row>
    <row r="16" spans="1:34" ht="45.75" customHeight="1" x14ac:dyDescent="0.35">
      <c r="B16" s="114" t="s">
        <v>185</v>
      </c>
      <c r="C16" s="99" t="s">
        <v>146</v>
      </c>
      <c r="D16" s="72" t="s">
        <v>187</v>
      </c>
      <c r="E16" s="71">
        <v>0.01</v>
      </c>
      <c r="F16" s="75" t="str">
        <f>'Control 7'!$D$7</f>
        <v>Mais que Cumpre</v>
      </c>
      <c r="G16" s="87">
        <f t="shared" si="2"/>
        <v>8.5000000000000006E-3</v>
      </c>
      <c r="H16" s="102">
        <f>'Control 7'!$F$7</f>
        <v>3</v>
      </c>
      <c r="I16" s="102">
        <f>'Control 7'!$G$7</f>
        <v>3</v>
      </c>
      <c r="J16" s="102">
        <f>'Control 7'!$H$7</f>
        <v>3</v>
      </c>
      <c r="K16" s="102" t="str">
        <f>'Control 7'!$I$7</f>
        <v/>
      </c>
      <c r="L16" s="75" t="str">
        <f>IF('Control 7'!$D$10="","",'Control 7'!$D$10)</f>
        <v>Mais que Cumpre</v>
      </c>
      <c r="M16" s="76">
        <f t="shared" si="0"/>
        <v>8.5000000000000006E-3</v>
      </c>
      <c r="N16" s="77">
        <f t="shared" si="3"/>
        <v>1</v>
      </c>
      <c r="O16" s="102" t="str">
        <f>'Control 7'!$F$10</f>
        <v>-</v>
      </c>
      <c r="P16" s="102" t="str">
        <f>'Control 7'!$G$10</f>
        <v>D</v>
      </c>
      <c r="Q16" s="102" t="str">
        <f>'Control 7'!$H$10</f>
        <v>-</v>
      </c>
      <c r="R16" s="102" t="str">
        <f>'Control 7'!$I$10</f>
        <v>-</v>
      </c>
      <c r="S16" s="129">
        <f>IF('Control 7'!$M$10="","",'Control 7'!$M$10)</f>
        <v>1</v>
      </c>
      <c r="T16" s="103" t="str">
        <f>IF('Control 7'!$O$10="","",'Control 7'!$O$10)</f>
        <v>Baixa</v>
      </c>
      <c r="U16" s="94">
        <f>IF('Control 7'!$Q$9&lt;=Estratégia!$U$6,0.5,0)+IF('Control 7'!$S$9&gt;=Control!$U$6,0.5,0)</f>
        <v>0.5</v>
      </c>
      <c r="V16" s="93">
        <f>IF('Control 7'!$Q$9&lt;=Estratégia!$V$6,0.5,0)+IF('Control 7'!$S$9&gt;=Estratégia!$V$6,0.5,0)</f>
        <v>0.5</v>
      </c>
      <c r="W16" s="93">
        <f>IF('Control 7'!$Q$9&lt;=Estratégia!$W$6,0.5,0)+IF('Control 7'!$S$9&gt;=Estratégia!$W$6,0.5,0)</f>
        <v>0.5</v>
      </c>
      <c r="X16" s="93">
        <f>IF('Control 7'!$Q$9&lt;=Estratégia!$X$6,0.5,0)+IF('Control 7'!$S$9&gt;=Estratégia!$X$6,0.5,0)</f>
        <v>0.5</v>
      </c>
      <c r="Y16" s="93">
        <f>IF('Control 7'!$Q$9&lt;=Estratégia!$Y$6,0.5,0)+IF('Control 7'!$S$9&gt;=Estratégia!$Y$6,0.5,0)</f>
        <v>0.5</v>
      </c>
      <c r="Z16" s="78" t="str">
        <f>'Control 7'!$D$15</f>
        <v>No Prazo</v>
      </c>
      <c r="AA16" s="75" t="str">
        <f>IF('Control 7'!$D$12="","",'Control 7'!$D$12)</f>
        <v>Mais que Cumpre</v>
      </c>
      <c r="AB16" s="76">
        <f t="shared" si="1"/>
        <v>8.5000000000000006E-3</v>
      </c>
      <c r="AC16" s="77">
        <f t="shared" si="4"/>
        <v>1</v>
      </c>
      <c r="AD16" s="102">
        <f>'Control 7'!$F$12</f>
        <v>3</v>
      </c>
      <c r="AE16" s="102">
        <f>'Control 7'!$G$12</f>
        <v>3</v>
      </c>
      <c r="AF16" s="102">
        <f>'Control 7'!$H$12</f>
        <v>3</v>
      </c>
      <c r="AG16" s="102">
        <f>'Control 7'!$I$12</f>
        <v>1</v>
      </c>
    </row>
    <row r="17" spans="2:33" ht="45.75" customHeight="1" x14ac:dyDescent="0.35">
      <c r="B17" s="114" t="s">
        <v>185</v>
      </c>
      <c r="C17" s="99" t="s">
        <v>148</v>
      </c>
      <c r="D17" s="70" t="s">
        <v>188</v>
      </c>
      <c r="E17" s="73">
        <v>2.5000000000000001E-2</v>
      </c>
      <c r="F17" s="75" t="str">
        <f>'Control 8'!$D$7</f>
        <v>Não cumpre</v>
      </c>
      <c r="G17" s="87">
        <f t="shared" si="2"/>
        <v>0</v>
      </c>
      <c r="H17" s="102">
        <f>'Control 8'!$F$7</f>
        <v>2</v>
      </c>
      <c r="I17" s="102">
        <f>'Control 8'!$G$7</f>
        <v>3</v>
      </c>
      <c r="J17" s="102">
        <f>'Control 8'!$H$7</f>
        <v>1</v>
      </c>
      <c r="K17" s="102">
        <f>'Control 8'!$I$7</f>
        <v>3</v>
      </c>
      <c r="L17" s="75" t="str">
        <f>IF('Control 8'!$D$10="","",'Control 8'!$D$10)</f>
        <v>Melhor Prática</v>
      </c>
      <c r="M17" s="76">
        <f t="shared" si="0"/>
        <v>2.5000000000000001E-2</v>
      </c>
      <c r="N17" s="77">
        <f t="shared" si="3"/>
        <v>0</v>
      </c>
      <c r="O17" s="102" t="str">
        <f>'Control 8'!$F$10</f>
        <v>D</v>
      </c>
      <c r="P17" s="102" t="str">
        <f>'Control 8'!$G$10</f>
        <v>D</v>
      </c>
      <c r="Q17" s="102" t="str">
        <f>'Control 8'!$H$10</f>
        <v>D</v>
      </c>
      <c r="R17" s="102" t="str">
        <f>'Control 8'!$I$10</f>
        <v>D</v>
      </c>
      <c r="S17" s="129">
        <f>IF('Control 8'!$M$10="","",'Control 8'!$M$10)</f>
        <v>1</v>
      </c>
      <c r="T17" s="103" t="str">
        <f>IF('Control 8'!$O$10="","",'Control 8'!$O$10)</f>
        <v>Alta</v>
      </c>
      <c r="U17" s="94">
        <f>IF('Control 8'!$Q$9&lt;=Estratégia!$U$6,0.5,0)+IF('Control 8'!$S$9&gt;=Control!$U$6,0.5,0)</f>
        <v>0.5</v>
      </c>
      <c r="V17" s="93">
        <f>IF('Control 8'!$Q$9&lt;=Estratégia!$V$6,0.5,0)+IF('Control 8'!$S$9&gt;=Estratégia!$V$6,0.5,0)</f>
        <v>0.5</v>
      </c>
      <c r="W17" s="93">
        <f>IF('Control 8'!$Q$9&lt;=Estratégia!$W$6,0.5,0)+IF('Control 8'!$S$9&gt;=Estratégia!$W$6,0.5,0)</f>
        <v>0.5</v>
      </c>
      <c r="X17" s="93">
        <f>IF('Control 8'!$Q$9&lt;=Estratégia!$X$6,0.5,0)+IF('Control 8'!$S$9&gt;=Estratégia!$X$6,0.5,0)</f>
        <v>0.5</v>
      </c>
      <c r="Y17" s="93">
        <f>IF('Control 8'!$Q$9&lt;=Estratégia!$Y$6,0.5,0)+IF('Control 8'!$S$9&gt;=Estratégia!$Y$6,0.5,0)</f>
        <v>0.5</v>
      </c>
      <c r="Z17" s="78" t="str">
        <f>'Control 8'!$D$15</f>
        <v>No Prazo</v>
      </c>
      <c r="AA17" s="75" t="str">
        <f>IF('Control 8'!$D$12="","",'Control 8'!$D$12)</f>
        <v>Melhor Prática</v>
      </c>
      <c r="AB17" s="76">
        <f t="shared" si="1"/>
        <v>2.5000000000000001E-2</v>
      </c>
      <c r="AC17" s="77">
        <f t="shared" si="4"/>
        <v>1</v>
      </c>
      <c r="AD17" s="102">
        <f>'Control 8'!$F$12</f>
        <v>3</v>
      </c>
      <c r="AE17" s="102">
        <f>'Control 8'!$G$12</f>
        <v>3</v>
      </c>
      <c r="AF17" s="102">
        <f>'Control 8'!$H$12</f>
        <v>3</v>
      </c>
      <c r="AG17" s="102">
        <f>'Control 8'!$I$12</f>
        <v>3</v>
      </c>
    </row>
    <row r="18" spans="2:33" ht="45.75" customHeight="1" x14ac:dyDescent="0.35">
      <c r="B18" s="114" t="s">
        <v>185</v>
      </c>
      <c r="C18" s="99" t="s">
        <v>150</v>
      </c>
      <c r="D18" s="72" t="s">
        <v>189</v>
      </c>
      <c r="E18" s="71">
        <v>2.5000000000000001E-2</v>
      </c>
      <c r="F18" s="75" t="str">
        <f>'Control 9'!$D$7</f>
        <v>Mais que Cumpre</v>
      </c>
      <c r="G18" s="87">
        <f t="shared" si="2"/>
        <v>2.1250000000000002E-2</v>
      </c>
      <c r="H18" s="102">
        <f>'Control 9'!$F$7</f>
        <v>3</v>
      </c>
      <c r="I18" s="102">
        <f>'Control 9'!$G$7</f>
        <v>3</v>
      </c>
      <c r="J18" s="102">
        <f>'Control 9'!$H$7</f>
        <v>3</v>
      </c>
      <c r="K18" s="102" t="str">
        <f>'Control 9'!$I$7</f>
        <v/>
      </c>
      <c r="L18" s="75" t="str">
        <f>IF('Control 9'!$D$10="","",'Control 9'!$D$10)</f>
        <v>Mais que Cumpre</v>
      </c>
      <c r="M18" s="76">
        <f t="shared" si="0"/>
        <v>2.1250000000000002E-2</v>
      </c>
      <c r="N18" s="77">
        <f t="shared" si="3"/>
        <v>1</v>
      </c>
      <c r="O18" s="102" t="str">
        <f>'Control 9'!$F$10</f>
        <v>-</v>
      </c>
      <c r="P18" s="102" t="str">
        <f>'Control 9'!$G$10</f>
        <v>D</v>
      </c>
      <c r="Q18" s="102" t="str">
        <f>'Control 9'!$H$10</f>
        <v>D</v>
      </c>
      <c r="R18" s="102" t="str">
        <f>'Control 9'!$I$10</f>
        <v>D</v>
      </c>
      <c r="S18" s="129">
        <f>IF('Control 9'!$M$10="","",'Control 9'!$M$10)</f>
        <v>1</v>
      </c>
      <c r="T18" s="103" t="str">
        <f>IF('Control 9'!$O$10="","",'Control 9'!$O$10)</f>
        <v>Não Planificado</v>
      </c>
      <c r="U18" s="94">
        <f>IF('Control 9'!$Q$9&lt;=Estratégia!$U$6,0.5,0)+IF('Control 9'!$S$9&gt;=Control!$U$6,0.5,0)</f>
        <v>0.5</v>
      </c>
      <c r="V18" s="93">
        <f>IF('Control 9'!$Q$9&lt;=Estratégia!$V$6,0.5,0)+IF('Control 9'!$S$9&gt;=Estratégia!$V$6,0.5,0)</f>
        <v>0.5</v>
      </c>
      <c r="W18" s="93">
        <f>IF('Control 9'!$Q$9&lt;=Estratégia!$W$6,0.5,0)+IF('Control 9'!$S$9&gt;=Estratégia!$W$6,0.5,0)</f>
        <v>0.5</v>
      </c>
      <c r="X18" s="93">
        <f>IF('Control 9'!$Q$9&lt;=Estratégia!$X$6,0.5,0)+IF('Control 9'!$S$9&gt;=Estratégia!$X$6,0.5,0)</f>
        <v>0.5</v>
      </c>
      <c r="Y18" s="93">
        <f>IF('Control 9'!$Q$9&lt;=Estratégia!$Y$6,0.5,0)+IF('Control 9'!$S$9&gt;=Estratégia!$Y$6,0.5,0)</f>
        <v>0.5</v>
      </c>
      <c r="Z18" s="78" t="str">
        <f>'Control 9'!$D$15</f>
        <v>No Prazo</v>
      </c>
      <c r="AA18" s="75" t="str">
        <f>IF('Control 9'!$D$12="","",'Control 9'!$D$12)</f>
        <v>Mais que Cumpre</v>
      </c>
      <c r="AB18" s="76">
        <f t="shared" si="1"/>
        <v>2.1250000000000002E-2</v>
      </c>
      <c r="AC18" s="77">
        <f t="shared" si="4"/>
        <v>1</v>
      </c>
      <c r="AD18" s="102">
        <f>'Control 9'!$F$12</f>
        <v>3</v>
      </c>
      <c r="AE18" s="102">
        <f>'Control 9'!$G$12</f>
        <v>3</v>
      </c>
      <c r="AF18" s="102">
        <f>'Control 9'!$H$12</f>
        <v>3</v>
      </c>
      <c r="AG18" s="102">
        <f>'Control 9'!$I$12</f>
        <v>2</v>
      </c>
    </row>
    <row r="19" spans="2:33" ht="45.75" customHeight="1" x14ac:dyDescent="0.35">
      <c r="B19" s="114" t="s">
        <v>190</v>
      </c>
      <c r="C19" s="99" t="s">
        <v>153</v>
      </c>
      <c r="D19" s="70" t="s">
        <v>291</v>
      </c>
      <c r="E19" s="73">
        <v>2.5000000000000001E-2</v>
      </c>
      <c r="F19" s="75" t="str">
        <f>'Control 10'!$D$7</f>
        <v>Não cumpre</v>
      </c>
      <c r="G19" s="87">
        <f t="shared" si="2"/>
        <v>0</v>
      </c>
      <c r="H19" s="102">
        <f>'Control 10'!$F$7</f>
        <v>1</v>
      </c>
      <c r="I19" s="102" t="str">
        <f>'Control 10'!$G$7</f>
        <v/>
      </c>
      <c r="J19" s="102" t="str">
        <f>'Control 10'!$H$7</f>
        <v/>
      </c>
      <c r="K19" s="102" t="str">
        <f>'Control 10'!$I$7</f>
        <v/>
      </c>
      <c r="L19" s="75" t="str">
        <f>IF('Control 10'!$D$10="","",'Control 10'!$D$10)</f>
        <v>Cumpre</v>
      </c>
      <c r="M19" s="76">
        <f t="shared" si="0"/>
        <v>1.7499999999999998E-2</v>
      </c>
      <c r="N19" s="77">
        <f t="shared" si="3"/>
        <v>0</v>
      </c>
      <c r="O19" s="102" t="str">
        <f>'Control 10'!$F$10</f>
        <v>-</v>
      </c>
      <c r="P19" s="102" t="str">
        <f>'Control 10'!$G$10</f>
        <v>-</v>
      </c>
      <c r="Q19" s="102" t="str">
        <f>'Control 10'!$H$10</f>
        <v>-</v>
      </c>
      <c r="R19" s="102" t="str">
        <f>'Control 10'!$I$10</f>
        <v>-</v>
      </c>
      <c r="S19" s="129">
        <f>IF('Control 10'!$M$10="","",'Control 10'!$M$10)</f>
        <v>1</v>
      </c>
      <c r="T19" s="103" t="str">
        <f>IF('Control 10'!$O$10="","",'Control 10'!$O$10)</f>
        <v>Alta</v>
      </c>
      <c r="U19" s="94">
        <f>IF('Control 10'!$Q$9&lt;=Estratégia!$U$6,0.5,0)+IF('Control 10'!$S$9&gt;=Control!$U$6,0.5,0)</f>
        <v>0.5</v>
      </c>
      <c r="V19" s="93">
        <f>IF('Control 10'!$Q$9&lt;=Estratégia!$V$6,0.5,0)+IF('Control 10'!$S$9&gt;=Estratégia!$V$6,0.5,0)</f>
        <v>0.5</v>
      </c>
      <c r="W19" s="93">
        <f>IF('Control 10'!$Q$9&lt;=Estratégia!$W$6,0.5,0)+IF('Control 10'!$S$9&gt;=Estratégia!$W$6,0.5,0)</f>
        <v>0.5</v>
      </c>
      <c r="X19" s="93">
        <f>IF('Control 10'!$Q$9&lt;=Estratégia!$X$6,0.5,0)+IF('Control 10'!$S$9&gt;=Estratégia!$X$6,0.5,0)</f>
        <v>0.5</v>
      </c>
      <c r="Y19" s="93">
        <f>IF('Control 10'!$Q$9&lt;=Estratégia!$Y$6,0.5,0)+IF('Control 10'!$S$9&gt;=Estratégia!$Y$6,0.5,0)</f>
        <v>0.5</v>
      </c>
      <c r="Z19" s="78" t="str">
        <f>'Control 10'!$D$15</f>
        <v>Atrasado</v>
      </c>
      <c r="AA19" s="75" t="str">
        <f>IF('Control 10'!$D$12="","",'Control 10'!$D$12)</f>
        <v>Mais que Cumpre</v>
      </c>
      <c r="AB19" s="76">
        <f t="shared" si="1"/>
        <v>2.1250000000000002E-2</v>
      </c>
      <c r="AC19" s="77">
        <f t="shared" si="4"/>
        <v>1.2142857142857144</v>
      </c>
      <c r="AD19" s="102">
        <f>'Control 10'!$F$12</f>
        <v>3</v>
      </c>
      <c r="AE19" s="102">
        <f>'Control 10'!$G$12</f>
        <v>3</v>
      </c>
      <c r="AF19" s="102">
        <f>'Control 10'!$H$12</f>
        <v>3</v>
      </c>
      <c r="AG19" s="102" t="str">
        <f>'Control 10'!$I$12</f>
        <v/>
      </c>
    </row>
    <row r="20" spans="2:33" ht="45.75" customHeight="1" x14ac:dyDescent="0.35">
      <c r="B20" s="114" t="s">
        <v>190</v>
      </c>
      <c r="C20" s="99" t="s">
        <v>156</v>
      </c>
      <c r="D20" s="72" t="s">
        <v>192</v>
      </c>
      <c r="E20" s="71">
        <v>1.4999999999999999E-2</v>
      </c>
      <c r="F20" s="75" t="str">
        <f>'Control 11'!$D$7</f>
        <v>Não cumpre</v>
      </c>
      <c r="G20" s="87">
        <f t="shared" si="2"/>
        <v>0</v>
      </c>
      <c r="H20" s="102">
        <f>'Control 11'!$F$7</f>
        <v>1</v>
      </c>
      <c r="I20" s="102" t="str">
        <f>'Control 11'!$G$7</f>
        <v/>
      </c>
      <c r="J20" s="102" t="str">
        <f>'Control 11'!$H$7</f>
        <v/>
      </c>
      <c r="K20" s="102" t="str">
        <f>'Control 11'!$I$7</f>
        <v/>
      </c>
      <c r="L20" s="75" t="str">
        <f>IF('Control 11'!$D$10="","",'Control 11'!$D$10)</f>
        <v>Cumpre</v>
      </c>
      <c r="M20" s="76">
        <f t="shared" si="0"/>
        <v>1.0499999999999999E-2</v>
      </c>
      <c r="N20" s="77">
        <f t="shared" si="3"/>
        <v>0</v>
      </c>
      <c r="O20" s="102" t="str">
        <f>'Control 11'!$F$10</f>
        <v>-</v>
      </c>
      <c r="P20" s="102" t="str">
        <f>'Control 11'!$G$10</f>
        <v>D</v>
      </c>
      <c r="Q20" s="102" t="str">
        <f>'Control 11'!$H$10</f>
        <v>D</v>
      </c>
      <c r="R20" s="102" t="str">
        <f>'Control 11'!$I$10</f>
        <v>-</v>
      </c>
      <c r="S20" s="129">
        <f>IF('Control 11'!$M$10="","",'Control 11'!$M$10)</f>
        <v>2</v>
      </c>
      <c r="T20" s="103" t="str">
        <f>IF('Control 11'!$O$10="","",'Control 11'!$O$10)</f>
        <v>Alta</v>
      </c>
      <c r="U20" s="94">
        <f>IF('Control 11'!$Q$9&lt;=Estratégia!$U$6,0.5,0)+IF('Control 11'!$S$9&gt;=Control!$U$6,0.5,0)</f>
        <v>0.5</v>
      </c>
      <c r="V20" s="93">
        <f>IF('Control 11'!$Q$9&lt;=Estratégia!$V$6,0.5,0)+IF('Control 11'!$S$9&gt;=Estratégia!$V$6,0.5,0)</f>
        <v>0.5</v>
      </c>
      <c r="W20" s="93">
        <f>IF('Control 11'!$Q$9&lt;=Estratégia!$W$6,0.5,0)+IF('Control 11'!$S$9&gt;=Estratégia!$W$6,0.5,0)</f>
        <v>0.5</v>
      </c>
      <c r="X20" s="93">
        <f>IF('Control 11'!$Q$9&lt;=Estratégia!$X$6,0.5,0)+IF('Control 11'!$S$9&gt;=Estratégia!$X$6,0.5,0)</f>
        <v>0.5</v>
      </c>
      <c r="Y20" s="93">
        <f>IF('Control 11'!$Q$9&lt;=Estratégia!$Y$6,0.5,0)+IF('Control 11'!$S$9&gt;=Estratégia!$Y$6,0.5,0)</f>
        <v>0.5</v>
      </c>
      <c r="Z20" s="78" t="str">
        <f>'Control 11'!$D$15</f>
        <v>Atrasado</v>
      </c>
      <c r="AA20" s="75" t="str">
        <f>IF('Control 11'!$D$12="","",'Control 11'!$D$12)</f>
        <v>Cumpre</v>
      </c>
      <c r="AB20" s="76">
        <f t="shared" si="1"/>
        <v>1.0499999999999999E-2</v>
      </c>
      <c r="AC20" s="77">
        <f t="shared" si="4"/>
        <v>1</v>
      </c>
      <c r="AD20" s="102">
        <f>'Control 11'!$F$12</f>
        <v>3</v>
      </c>
      <c r="AE20" s="102">
        <f>'Control 11'!$G$12</f>
        <v>3</v>
      </c>
      <c r="AF20" s="102">
        <f>'Control 11'!$H$12</f>
        <v>2</v>
      </c>
      <c r="AG20" s="102">
        <f>'Control 11'!$I$12</f>
        <v>1</v>
      </c>
    </row>
    <row r="21" spans="2:33" ht="45.75" customHeight="1" x14ac:dyDescent="0.35">
      <c r="B21" s="114" t="s">
        <v>155</v>
      </c>
      <c r="C21" s="99" t="s">
        <v>159</v>
      </c>
      <c r="D21" s="70" t="s">
        <v>193</v>
      </c>
      <c r="E21" s="73">
        <v>1.4999999999999999E-2</v>
      </c>
      <c r="F21" s="75" t="str">
        <f>'Control 12'!$D$7</f>
        <v>Não cumpre</v>
      </c>
      <c r="G21" s="87">
        <f t="shared" si="2"/>
        <v>0</v>
      </c>
      <c r="H21" s="102">
        <f>'Control 12'!$F$7</f>
        <v>2</v>
      </c>
      <c r="I21" s="102">
        <f>'Control 12'!$G$7</f>
        <v>2</v>
      </c>
      <c r="J21" s="102" t="str">
        <f>'Control 12'!$H$7</f>
        <v/>
      </c>
      <c r="K21" s="102" t="str">
        <f>'Control 12'!$I$7</f>
        <v/>
      </c>
      <c r="L21" s="75" t="str">
        <f>IF('Control 12'!$D$10="","",'Control 12'!$D$10)</f>
        <v>Cumpre</v>
      </c>
      <c r="M21" s="76">
        <f t="shared" si="0"/>
        <v>1.0499999999999999E-2</v>
      </c>
      <c r="N21" s="77">
        <f t="shared" si="3"/>
        <v>0</v>
      </c>
      <c r="O21" s="102" t="str">
        <f>'Control 12'!$F$10</f>
        <v>D</v>
      </c>
      <c r="P21" s="102" t="str">
        <f>'Control 12'!$G$10</f>
        <v>-</v>
      </c>
      <c r="Q21" s="102" t="str">
        <f>'Control 12'!$H$10</f>
        <v>-</v>
      </c>
      <c r="R21" s="102" t="str">
        <f>'Control 12'!$I$10</f>
        <v>-</v>
      </c>
      <c r="S21" s="129">
        <f>IF('Control 12'!$M$10="","",'Control 12'!$M$10)</f>
        <v>2</v>
      </c>
      <c r="T21" s="103" t="str">
        <f>IF('Control 12'!$O$10="","",'Control 12'!$O$10)</f>
        <v>Alta</v>
      </c>
      <c r="U21" s="94">
        <f>IF('Control 12'!$Q$9&lt;=Estratégia!$U$6,0.5,0)+IF('Control 12'!$S$9&gt;=Control!$U$6,0.5,0)</f>
        <v>0.5</v>
      </c>
      <c r="V21" s="93">
        <f>IF('Control 12'!$Q$9&lt;=Estratégia!$V$6,0.5,0)+IF('Control 12'!$S$9&gt;=Estratégia!$V$6,0.5,0)</f>
        <v>0.5</v>
      </c>
      <c r="W21" s="93">
        <f>IF('Control 12'!$Q$9&lt;=Estratégia!$W$6,0.5,0)+IF('Control 12'!$S$9&gt;=Estratégia!$W$6,0.5,0)</f>
        <v>1</v>
      </c>
      <c r="X21" s="93">
        <f>IF('Control 12'!$Q$9&lt;=Estratégia!$X$6,0.5,0)+IF('Control 12'!$S$9&gt;=Estratégia!$X$6,0.5,0)</f>
        <v>1</v>
      </c>
      <c r="Y21" s="93">
        <f>IF('Control 12'!$Q$9&lt;=Estratégia!$Y$6,0.5,0)+IF('Control 12'!$S$9&gt;=Estratégia!$Y$6,0.5,0)</f>
        <v>1</v>
      </c>
      <c r="Z21" s="78" t="str">
        <f>'Control 12'!$D$15</f>
        <v>Atrasado</v>
      </c>
      <c r="AA21" s="75" t="str">
        <f>IF('Control 12'!$D$12="","",'Control 12'!$D$12)</f>
        <v>Cumpre</v>
      </c>
      <c r="AB21" s="76">
        <f t="shared" si="1"/>
        <v>1.0499999999999999E-2</v>
      </c>
      <c r="AC21" s="77">
        <f t="shared" si="4"/>
        <v>1</v>
      </c>
      <c r="AD21" s="102">
        <f>'Control 12'!$F$12</f>
        <v>3</v>
      </c>
      <c r="AE21" s="102">
        <f>'Control 12'!$G$12</f>
        <v>3</v>
      </c>
      <c r="AF21" s="102" t="str">
        <f>'Control 12'!$H$12</f>
        <v/>
      </c>
      <c r="AG21" s="102" t="str">
        <f>'Control 12'!$I$12</f>
        <v/>
      </c>
    </row>
    <row r="22" spans="2:33" ht="45.75" customHeight="1" x14ac:dyDescent="0.35">
      <c r="B22" s="114" t="s">
        <v>194</v>
      </c>
      <c r="C22" s="99" t="s">
        <v>162</v>
      </c>
      <c r="D22" s="70" t="s">
        <v>195</v>
      </c>
      <c r="E22" s="71">
        <v>5.0000000000000001E-3</v>
      </c>
      <c r="F22" s="75" t="str">
        <f>'Control 13'!$D$7</f>
        <v>Não cumpre</v>
      </c>
      <c r="G22" s="87">
        <f t="shared" si="2"/>
        <v>0</v>
      </c>
      <c r="H22" s="102">
        <f>'Control 13'!$F$7</f>
        <v>2</v>
      </c>
      <c r="I22" s="102" t="str">
        <f>'Control 13'!$G$7</f>
        <v/>
      </c>
      <c r="J22" s="102" t="str">
        <f>'Control 13'!$H$7</f>
        <v/>
      </c>
      <c r="K22" s="102" t="str">
        <f>'Control 13'!$I$7</f>
        <v/>
      </c>
      <c r="L22" s="75" t="str">
        <f>IF('Control 13'!$D$10="","",'Control 13'!$D$10)</f>
        <v>Melhor Prática</v>
      </c>
      <c r="M22" s="76">
        <f t="shared" si="0"/>
        <v>5.0000000000000001E-3</v>
      </c>
      <c r="N22" s="77">
        <f t="shared" si="3"/>
        <v>0</v>
      </c>
      <c r="O22" s="102" t="str">
        <f>'Control 13'!$F$10</f>
        <v>-</v>
      </c>
      <c r="P22" s="102" t="str">
        <f>'Control 13'!$G$10</f>
        <v>-</v>
      </c>
      <c r="Q22" s="102" t="str">
        <f>'Control 13'!$H$10</f>
        <v>-</v>
      </c>
      <c r="R22" s="102" t="str">
        <f>'Control 13'!$I$10</f>
        <v>-</v>
      </c>
      <c r="S22" s="129">
        <f>IF('Control 13'!$M$10="","",'Control 13'!$M$10)</f>
        <v>2</v>
      </c>
      <c r="T22" s="103" t="str">
        <f>IF('Control 13'!$O$10="","",'Control 13'!$O$10)</f>
        <v>Alta</v>
      </c>
      <c r="U22" s="94">
        <f>IF('Control 13'!$Q$9&lt;=Estratégia!$U$6,0.5,0)+IF('Control 13'!$S$9&gt;=Control!$U$6,0.5,0)</f>
        <v>0.5</v>
      </c>
      <c r="V22" s="93">
        <f>IF('Control 13'!$Q$9&lt;=Estratégia!$V$6,0.5,0)+IF('Control 13'!$S$9&gt;=Estratégia!$V$6,0.5,0)</f>
        <v>0.5</v>
      </c>
      <c r="W22" s="93">
        <f>IF('Control 13'!$Q$9&lt;=Estratégia!$W$6,0.5,0)+IF('Control 13'!$S$9&gt;=Estratégia!$W$6,0.5,0)</f>
        <v>1</v>
      </c>
      <c r="X22" s="93">
        <f>IF('Control 13'!$Q$9&lt;=Estratégia!$X$6,0.5,0)+IF('Control 13'!$S$9&gt;=Estratégia!$X$6,0.5,0)</f>
        <v>1</v>
      </c>
      <c r="Y22" s="93">
        <f>IF('Control 13'!$Q$9&lt;=Estratégia!$Y$6,0.5,0)+IF('Control 13'!$S$9&gt;=Estratégia!$Y$6,0.5,0)</f>
        <v>1</v>
      </c>
      <c r="Z22" s="78" t="str">
        <f>'Control 13'!$D$15</f>
        <v>Finalizado</v>
      </c>
      <c r="AA22" s="75" t="str">
        <f>IF('Control 13'!$D$12="","",'Control 13'!$D$12)</f>
        <v>Melhor Prática</v>
      </c>
      <c r="AB22" s="76">
        <f t="shared" si="1"/>
        <v>5.0000000000000001E-3</v>
      </c>
      <c r="AC22" s="77">
        <f t="shared" si="4"/>
        <v>1</v>
      </c>
      <c r="AD22" s="102">
        <f>'Control 13'!$F$12</f>
        <v>3</v>
      </c>
      <c r="AE22" s="102">
        <f>'Control 13'!$G$12</f>
        <v>3</v>
      </c>
      <c r="AF22" s="102">
        <f>'Control 13'!$H$12</f>
        <v>3</v>
      </c>
      <c r="AG22" s="102">
        <f>'Control 13'!$I$12</f>
        <v>3</v>
      </c>
    </row>
    <row r="23" spans="2:33" ht="14.5" x14ac:dyDescent="0.35"/>
    <row r="24" spans="2:33" ht="11.25" customHeight="1" x14ac:dyDescent="0.35">
      <c r="B24" s="81"/>
      <c r="C24" s="280" t="s">
        <v>238</v>
      </c>
      <c r="D24" s="280"/>
      <c r="E24" s="281">
        <f>SUM(E10:E22)</f>
        <v>0.2</v>
      </c>
      <c r="F24" s="296"/>
      <c r="G24" s="284">
        <f>SUM(G10:G22)</f>
        <v>5.4000000000000006E-2</v>
      </c>
      <c r="H24" s="88"/>
      <c r="I24" s="88"/>
      <c r="J24" s="88"/>
      <c r="K24" s="88"/>
      <c r="L24" s="82"/>
      <c r="M24" s="286">
        <f>SUM(M10:M22)</f>
        <v>0.17299999999999999</v>
      </c>
      <c r="N24" s="288">
        <f>IFERROR(G24/M24,"")</f>
        <v>0.31213872832369949</v>
      </c>
      <c r="O24" s="89"/>
      <c r="P24" s="89"/>
      <c r="Q24" s="89"/>
      <c r="R24" s="89"/>
      <c r="S24" s="89"/>
      <c r="T24" s="89"/>
      <c r="U24" s="89"/>
      <c r="V24" s="89"/>
      <c r="W24" s="89"/>
      <c r="X24" s="89"/>
      <c r="Y24" s="89"/>
      <c r="Z24" s="83"/>
      <c r="AA24" s="84"/>
      <c r="AB24" s="290">
        <f>SUM(AB10:AB22)</f>
        <v>0.17899999999999999</v>
      </c>
      <c r="AC24" s="292">
        <f>IFERROR(M24/AB24,"")</f>
        <v>0.96648044692737423</v>
      </c>
      <c r="AD24" s="279"/>
      <c r="AE24" s="279"/>
      <c r="AF24" s="279"/>
      <c r="AG24" s="279"/>
    </row>
    <row r="25" spans="2:33" ht="22.5" x14ac:dyDescent="0.35">
      <c r="B25" s="81"/>
      <c r="C25" s="280"/>
      <c r="D25" s="280"/>
      <c r="E25" s="281"/>
      <c r="F25" s="297"/>
      <c r="G25" s="285"/>
      <c r="H25" s="88"/>
      <c r="I25" s="88"/>
      <c r="J25" s="88"/>
      <c r="K25" s="88"/>
      <c r="L25" s="85"/>
      <c r="M25" s="287"/>
      <c r="N25" s="289"/>
      <c r="O25" s="89"/>
      <c r="P25" s="89"/>
      <c r="Q25" s="89"/>
      <c r="R25" s="89"/>
      <c r="S25" s="89"/>
      <c r="T25" s="89"/>
      <c r="U25" s="89"/>
      <c r="V25" s="89"/>
      <c r="W25" s="89"/>
      <c r="X25" s="89"/>
      <c r="Y25" s="89"/>
      <c r="Z25" s="83"/>
      <c r="AA25" s="84"/>
      <c r="AB25" s="290"/>
      <c r="AC25" s="292"/>
      <c r="AD25" s="279"/>
      <c r="AE25" s="279"/>
      <c r="AF25" s="279"/>
      <c r="AG25" s="279"/>
    </row>
    <row r="26" spans="2:33" ht="14.5" x14ac:dyDescent="0.35"/>
    <row r="27" spans="2:33" ht="15" customHeight="1" x14ac:dyDescent="0.35"/>
    <row r="28" spans="2:33" ht="15" customHeight="1" x14ac:dyDescent="0.35"/>
    <row r="29" spans="2:33" ht="15" customHeight="1" x14ac:dyDescent="0.35"/>
  </sheetData>
  <autoFilter ref="B9:AG9" xr:uid="{F3416D7B-8507-4AF1-AC12-A67AE73E163C}"/>
  <dataConsolidate/>
  <mergeCells count="49">
    <mergeCell ref="M24:M25"/>
    <mergeCell ref="AG24:AG25"/>
    <mergeCell ref="N24:N25"/>
    <mergeCell ref="AB24:AB25"/>
    <mergeCell ref="AC24:AC25"/>
    <mergeCell ref="AD24:AD25"/>
    <mergeCell ref="AE24:AE25"/>
    <mergeCell ref="AF24:AF25"/>
    <mergeCell ref="L7:L8"/>
    <mergeCell ref="B7:B8"/>
    <mergeCell ref="C7:C8"/>
    <mergeCell ref="D7:D8"/>
    <mergeCell ref="C24:D25"/>
    <mergeCell ref="E24:E25"/>
    <mergeCell ref="F24:F25"/>
    <mergeCell ref="G24:G25"/>
    <mergeCell ref="G7:G8"/>
    <mergeCell ref="H7:H8"/>
    <mergeCell ref="I7:I8"/>
    <mergeCell ref="J7:J8"/>
    <mergeCell ref="K7:K8"/>
    <mergeCell ref="E7:E8"/>
    <mergeCell ref="F7:F8"/>
    <mergeCell ref="AF7:AF8"/>
    <mergeCell ref="AG7:AG8"/>
    <mergeCell ref="AC7:AC8"/>
    <mergeCell ref="AD7:AD8"/>
    <mergeCell ref="R7:R8"/>
    <mergeCell ref="W7:W8"/>
    <mergeCell ref="X7:X8"/>
    <mergeCell ref="AE7:AE8"/>
    <mergeCell ref="Y7:Y8"/>
    <mergeCell ref="Z7:Z8"/>
    <mergeCell ref="AA7:AA8"/>
    <mergeCell ref="AB7:AB8"/>
    <mergeCell ref="S7:S8"/>
    <mergeCell ref="T7:T8"/>
    <mergeCell ref="U7:U8"/>
    <mergeCell ref="V7:V8"/>
    <mergeCell ref="M7:M8"/>
    <mergeCell ref="N7:N8"/>
    <mergeCell ref="O7:O8"/>
    <mergeCell ref="P7:P8"/>
    <mergeCell ref="Q7:Q8"/>
    <mergeCell ref="F3:AE3"/>
    <mergeCell ref="B5:D5"/>
    <mergeCell ref="F5:J5"/>
    <mergeCell ref="L5:M5"/>
    <mergeCell ref="Z5:AA5"/>
  </mergeCells>
  <conditionalFormatting sqref="H10:K22">
    <cfRule type="iconSet" priority="7">
      <iconSet showValue="0">
        <cfvo type="percent" val="0"/>
        <cfvo type="num" val="2"/>
        <cfvo type="num" val="3"/>
      </iconSet>
    </cfRule>
  </conditionalFormatting>
  <conditionalFormatting sqref="N10:N22">
    <cfRule type="dataBar" priority="9">
      <dataBar showValue="0">
        <cfvo type="min"/>
        <cfvo type="max"/>
        <color rgb="FF63C384"/>
      </dataBar>
      <extLst>
        <ext xmlns:x14="http://schemas.microsoft.com/office/spreadsheetml/2009/9/main" uri="{B025F937-C7B1-47D3-B67F-A62EFF666E3E}">
          <x14:id>{B8C431F4-012B-4BDE-A5E2-F6AEAF160BAF}</x14:id>
        </ext>
      </extLst>
    </cfRule>
  </conditionalFormatting>
  <conditionalFormatting sqref="O10:R22">
    <cfRule type="iconSet" priority="5">
      <iconSet showValue="0">
        <cfvo type="percent" val="0"/>
        <cfvo type="num" val="2"/>
        <cfvo type="num" val="3"/>
      </iconSet>
    </cfRule>
  </conditionalFormatting>
  <conditionalFormatting sqref="U10:Y22">
    <cfRule type="cellIs" dxfId="1032" priority="2" operator="equal">
      <formula>2</formula>
    </cfRule>
    <cfRule type="cellIs" dxfId="1031" priority="3" operator="equal">
      <formula>1</formula>
    </cfRule>
    <cfRule type="cellIs" dxfId="1030" priority="4" operator="equal">
      <formula>0</formula>
    </cfRule>
  </conditionalFormatting>
  <conditionalFormatting sqref="AC10:AC22">
    <cfRule type="dataBar" priority="8">
      <dataBar showValue="0">
        <cfvo type="min"/>
        <cfvo type="max"/>
        <color theme="6" tint="0.39997558519241921"/>
      </dataBar>
      <extLst>
        <ext xmlns:x14="http://schemas.microsoft.com/office/spreadsheetml/2009/9/main" uri="{B025F937-C7B1-47D3-B67F-A62EFF666E3E}">
          <x14:id>{25F2A45E-E4C7-4DC2-90E1-A6211CF4353C}</x14:id>
        </ext>
      </extLst>
    </cfRule>
  </conditionalFormatting>
  <conditionalFormatting sqref="AD10:AG22">
    <cfRule type="iconSet" priority="6">
      <iconSet showValue="0">
        <cfvo type="percent" val="0"/>
        <cfvo type="num" val="2"/>
        <cfvo type="num" val="3"/>
      </iconSet>
    </cfRule>
  </conditionalFormatting>
  <hyperlinks>
    <hyperlink ref="C10" location="'Control 1'!A1" display="1." xr:uid="{4667A8A1-DE2D-417B-BA82-3BBF5F1A38B0}"/>
    <hyperlink ref="D10" location="'Control 1'!A1" display="Control de movimientos y stock de EDF" xr:uid="{03201C58-28CE-413E-83E0-8D94AADBCDF8}"/>
    <hyperlink ref="C11" location="'Control 2'!A1" display="2." xr:uid="{19459829-922C-4308-B54B-F3DA9E1AC961}"/>
    <hyperlink ref="D11" location="'Control 2'!A1" display="Política de almacenamiento" xr:uid="{BC92D9C9-A18B-4AC9-B237-B24232062653}"/>
    <hyperlink ref="C12" location="'Control 3'!A1" display="3." xr:uid="{DF8843BA-F658-45CE-A3D7-ACC1A8D4C13B}"/>
    <hyperlink ref="D12" location="'Control 3'!A1" display="Programa de calidad" xr:uid="{7B1F2B00-DAD8-4997-9DD5-FF4DF5AFD044}"/>
    <hyperlink ref="C13" location="'Estrategia 4'!A1" display="4." xr:uid="{A3D36CEA-E03C-4325-A7FA-0D67358F7E75}"/>
    <hyperlink ref="D13" location="'Control 4'!A1" display="Transporte del equipo" xr:uid="{DBAF5AEC-A5CA-42B5-95A8-F604EB12928C}"/>
    <hyperlink ref="C14" location="'Control 5'!A1" display="5." xr:uid="{80C7946A-2B1D-4B65-9B86-DFBD525F4294}"/>
    <hyperlink ref="D14" location="'Control 5'!A1" display="Optimización de equipos en bodega" xr:uid="{C8B2D336-5653-4AF2-B016-38E41D9D5260}"/>
    <hyperlink ref="C15" location="'Control 6'!A1" display="6." xr:uid="{3D0CB66E-DACA-474E-86BA-B84D652C7946}"/>
    <hyperlink ref="D15" location="'Estrategia 6'!A1" display="Prevención de movimientos irregulares" xr:uid="{832C3100-7A1E-4FB9-9D60-FB12CF2F65DE}"/>
    <hyperlink ref="C16" location="'Control 7'!A1" display="7." xr:uid="{C4D995A9-70CC-41AB-93BE-EF5004F44A54}"/>
    <hyperlink ref="D16" location="'Control 7'!A1" display="Refuerzo de los términos contractuales acordados" xr:uid="{55D88929-1755-4B4E-93E9-F098F9F71787}"/>
    <hyperlink ref="C17" location="'Control 8'!A1" display="8." xr:uid="{DD2FA8E8-5126-4A83-AD07-742EDD81DFA2}"/>
    <hyperlink ref="D17" location="'Control 8'!A1" display="Monitoreo de equipo con venta cero" xr:uid="{9171DE7D-F1CE-4444-AB10-9E449D5D0FF9}"/>
    <hyperlink ref="C18" location="'Control 9'!A1" display="9." xr:uid="{D9F55D40-7042-41D4-BC47-8A74E827D9C0}"/>
    <hyperlink ref="D18" location="'Control 9'!A1" display="Validación de equipos en el mercado" xr:uid="{0880A8FA-6427-4EA3-8977-A5C191813C1A}"/>
    <hyperlink ref="C19" location="'Control 10'!A1" display="10." xr:uid="{C4A218CA-2110-4267-8B91-9854553F42F4}"/>
    <hyperlink ref="D19" location="'Control 10'!A1" display="Censo de equipos" xr:uid="{549C9026-41F3-4696-AB6B-C64C22CC9BFD}"/>
    <hyperlink ref="C20" location="'Control 11'!A1" display="11." xr:uid="{30814D1D-5B85-48D1-AD53-545D7AED230A}"/>
    <hyperlink ref="D20" location="'Control 11'!A1" display="Gestión de recupero legal" xr:uid="{43288C4F-085A-4EFA-B2B8-E8647E762AB2}"/>
    <hyperlink ref="C21" location="'Control 12'!A1" display="12." xr:uid="{A351AB47-509E-4B87-B0D2-A9C22C922542}"/>
    <hyperlink ref="D21" location="'Control 12'!A1" display="Conectividad para control" xr:uid="{5AD7F7CB-A333-4758-93D6-E2A4ED235DF1}"/>
    <hyperlink ref="C22" location="'Control 13'!A1" display="13." xr:uid="{08B20068-0E32-4727-B41A-7E70FB2179E4}"/>
    <hyperlink ref="D22" location="'Control 13'!A1" display="Política de control de equipos" xr:uid="{B2C0F648-3DB5-441B-9DF3-2E5EC4D4EAF7}"/>
  </hyperlinks>
  <pageMargins left="0.511811024" right="0.511811024" top="0.78740157499999996" bottom="0.78740157499999996" header="0.31496062000000002" footer="0.31496062000000002"/>
  <drawing r:id="rId1"/>
  <extLst>
    <ext xmlns:x14="http://schemas.microsoft.com/office/spreadsheetml/2009/9/main" uri="{78C0D931-6437-407d-A8EE-F0AAD7539E65}">
      <x14:conditionalFormattings>
        <x14:conditionalFormatting xmlns:xm="http://schemas.microsoft.com/office/excel/2006/main">
          <x14:cfRule type="dataBar" id="{B8C431F4-012B-4BDE-A5E2-F6AEAF160BAF}">
            <x14:dataBar minLength="0" maxLength="100">
              <x14:cfvo type="autoMin"/>
              <x14:cfvo type="autoMax"/>
              <x14:negativeFillColor rgb="FFFF0000"/>
              <x14:axisColor rgb="FF000000"/>
            </x14:dataBar>
          </x14:cfRule>
          <xm:sqref>N10:N22</xm:sqref>
        </x14:conditionalFormatting>
        <x14:conditionalFormatting xmlns:xm="http://schemas.microsoft.com/office/excel/2006/main">
          <x14:cfRule type="iconSet" priority="1" id="{202B30B8-F361-4314-926C-CB4FAC4F58E7}">
            <x14:iconSet iconSet="3Stars" showValue="0">
              <x14:cfvo type="percent">
                <xm:f>0</xm:f>
              </x14:cfvo>
              <x14:cfvo type="num">
                <xm:f>2</xm:f>
              </x14:cfvo>
              <x14:cfvo type="num">
                <xm:f>3</xm:f>
              </x14:cfvo>
            </x14:iconSet>
          </x14:cfRule>
          <xm:sqref>S10:S22</xm:sqref>
        </x14:conditionalFormatting>
        <x14:conditionalFormatting xmlns:xm="http://schemas.microsoft.com/office/excel/2006/main">
          <x14:cfRule type="dataBar" id="{25F2A45E-E4C7-4DC2-90E1-A6211CF4353C}">
            <x14:dataBar minLength="0" maxLength="100">
              <x14:cfvo type="autoMin"/>
              <x14:cfvo type="autoMax"/>
              <x14:negativeFillColor rgb="FFFF0000"/>
              <x14:axisColor rgb="FF000000"/>
            </x14:dataBar>
          </x14:cfRule>
          <xm:sqref>AC10:AC22</xm:sqref>
        </x14:conditionalFormatting>
      </x14:conditionalFormattings>
    </ext>
  </extLst>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F78EC3-3407-4E3D-AAC9-CEB4C79B6B9C}">
  <dimension ref="A1:AM31"/>
  <sheetViews>
    <sheetView showGridLines="0" zoomScale="70" zoomScaleNormal="70" workbookViewId="0">
      <pane xSplit="5" ySplit="9" topLeftCell="T16" activePane="bottomRight" state="frozen"/>
      <selection activeCell="K3" sqref="K3:S4"/>
      <selection pane="topRight" activeCell="K3" sqref="K3:S4"/>
      <selection pane="bottomLeft" activeCell="K3" sqref="K3:S4"/>
      <selection pane="bottomRight" activeCell="D17" sqref="D17"/>
    </sheetView>
  </sheetViews>
  <sheetFormatPr defaultColWidth="0" defaultRowHeight="15" customHeight="1" zeroHeight="1" outlineLevelCol="1" x14ac:dyDescent="0.35"/>
  <cols>
    <col min="1" max="1" width="2.1796875" customWidth="1"/>
    <col min="2" max="2" width="18.81640625" customWidth="1"/>
    <col min="3" max="3" width="8.1796875" customWidth="1"/>
    <col min="4" max="4" width="43.54296875" customWidth="1"/>
    <col min="5" max="5" width="9.453125" customWidth="1"/>
    <col min="6" max="6" width="20.453125" customWidth="1"/>
    <col min="7" max="7" width="11.1796875" customWidth="1"/>
    <col min="8" max="11" width="5.81640625" customWidth="1" outlineLevel="1"/>
    <col min="12" max="12" width="20.54296875" customWidth="1"/>
    <col min="13" max="13" width="11.54296875" customWidth="1"/>
    <col min="14" max="14" width="10.81640625" customWidth="1"/>
    <col min="15" max="18" width="5.81640625" customWidth="1" outlineLevel="1"/>
    <col min="19" max="19" width="12.453125" customWidth="1" outlineLevel="1"/>
    <col min="20" max="20" width="16.81640625" customWidth="1" outlineLevel="1"/>
    <col min="21" max="21" width="6.1796875" bestFit="1" customWidth="1" outlineLevel="1"/>
    <col min="22" max="25" width="6.7265625" customWidth="1" outlineLevel="1"/>
    <col min="26" max="26" width="19.453125" customWidth="1"/>
    <col min="27" max="27" width="19.1796875" customWidth="1"/>
    <col min="28" max="28" width="12.1796875" customWidth="1"/>
    <col min="29" max="29" width="11.54296875" customWidth="1"/>
    <col min="30" max="33" width="5.81640625" customWidth="1" outlineLevel="1"/>
    <col min="34" max="34" width="9.1796875" customWidth="1"/>
    <col min="35" max="39" width="0" hidden="1" customWidth="1"/>
    <col min="40" max="16384" width="9.1796875" hidden="1"/>
  </cols>
  <sheetData>
    <row r="1" spans="1:33" ht="11.25" customHeight="1" x14ac:dyDescent="0.35">
      <c r="A1" s="13">
        <v>5</v>
      </c>
      <c r="B1" s="13"/>
      <c r="C1" s="13"/>
      <c r="D1" s="13"/>
      <c r="E1" s="13"/>
      <c r="F1" s="13"/>
      <c r="G1" s="13"/>
      <c r="H1" s="13"/>
      <c r="I1" s="13"/>
      <c r="J1" s="13"/>
      <c r="K1" s="13"/>
      <c r="L1" s="13"/>
      <c r="M1" s="13"/>
      <c r="N1" s="13"/>
      <c r="O1" s="13"/>
      <c r="P1" s="13"/>
      <c r="Q1" s="13"/>
      <c r="R1" s="13"/>
      <c r="S1" s="13"/>
      <c r="T1" s="13"/>
      <c r="U1" s="13"/>
      <c r="V1" s="13"/>
      <c r="W1" s="13"/>
      <c r="X1" s="13"/>
      <c r="Y1" s="13"/>
      <c r="Z1" s="13"/>
      <c r="AA1" s="13"/>
      <c r="AB1" s="13"/>
      <c r="AC1" s="13"/>
      <c r="AD1" s="13"/>
      <c r="AE1" s="13"/>
    </row>
    <row r="2" spans="1:33" ht="44" x14ac:dyDescent="0.5">
      <c r="B2" s="11"/>
      <c r="C2" s="11"/>
      <c r="D2" s="79" t="s">
        <v>0</v>
      </c>
      <c r="E2" s="79"/>
      <c r="F2" s="11"/>
      <c r="G2" s="11"/>
      <c r="H2" s="11"/>
      <c r="I2" s="11"/>
      <c r="J2" s="11"/>
      <c r="K2" s="11"/>
      <c r="L2" s="11"/>
      <c r="M2" s="11"/>
      <c r="N2" s="11"/>
      <c r="O2" s="11"/>
      <c r="P2" s="11"/>
      <c r="Q2" s="11"/>
      <c r="R2" s="11"/>
      <c r="S2" s="11"/>
      <c r="T2" s="11"/>
      <c r="U2" s="11"/>
      <c r="V2" s="11"/>
      <c r="W2" s="11"/>
      <c r="X2" s="11"/>
      <c r="Y2" s="11"/>
      <c r="Z2" s="11"/>
      <c r="AA2" s="11"/>
      <c r="AB2" s="11"/>
      <c r="AC2" s="11"/>
      <c r="AD2" s="11"/>
      <c r="AE2" s="11"/>
    </row>
    <row r="3" spans="1:33" ht="44" x14ac:dyDescent="0.35">
      <c r="B3" s="10"/>
      <c r="C3" s="10"/>
      <c r="D3" s="80" t="s">
        <v>1</v>
      </c>
      <c r="E3" s="80"/>
      <c r="F3" s="298" t="s">
        <v>248</v>
      </c>
      <c r="G3" s="298"/>
      <c r="H3" s="298"/>
      <c r="I3" s="298"/>
      <c r="J3" s="298"/>
      <c r="K3" s="298"/>
      <c r="L3" s="298"/>
      <c r="M3" s="298"/>
      <c r="N3" s="298"/>
      <c r="O3" s="298"/>
      <c r="P3" s="298"/>
      <c r="Q3" s="298"/>
      <c r="R3" s="298"/>
      <c r="S3" s="298"/>
      <c r="T3" s="298"/>
      <c r="U3" s="298"/>
      <c r="V3" s="298"/>
      <c r="W3" s="298"/>
      <c r="X3" s="298"/>
      <c r="Y3" s="298"/>
      <c r="Z3" s="298"/>
      <c r="AA3" s="298"/>
      <c r="AB3" s="298"/>
      <c r="AC3" s="298"/>
      <c r="AD3" s="298"/>
      <c r="AE3" s="298"/>
    </row>
    <row r="4" spans="1:33" ht="7.5" customHeight="1" x14ac:dyDescent="0.35"/>
    <row r="5" spans="1:33" ht="19.5" customHeight="1" x14ac:dyDescent="0.35">
      <c r="B5" s="258" t="s">
        <v>108</v>
      </c>
      <c r="C5" s="258"/>
      <c r="D5" s="258"/>
      <c r="F5" s="258" t="s">
        <v>99</v>
      </c>
      <c r="G5" s="258"/>
      <c r="H5" s="258"/>
      <c r="I5" s="258"/>
      <c r="J5" s="258"/>
      <c r="L5" s="258" t="s">
        <v>109</v>
      </c>
      <c r="M5" s="258"/>
      <c r="N5" s="130"/>
      <c r="O5" s="130"/>
      <c r="P5" s="130"/>
      <c r="Q5" s="130"/>
      <c r="R5" s="130"/>
      <c r="Z5" s="258" t="s">
        <v>110</v>
      </c>
      <c r="AA5" s="258"/>
      <c r="AB5" s="130"/>
      <c r="AC5" s="130"/>
      <c r="AD5" s="130"/>
      <c r="AE5" s="130"/>
      <c r="AF5" s="130"/>
    </row>
    <row r="6" spans="1:33" ht="11.25" customHeight="1" x14ac:dyDescent="0.35">
      <c r="U6" s="90">
        <v>6</v>
      </c>
      <c r="V6" s="90">
        <v>7</v>
      </c>
      <c r="W6" s="90">
        <v>8</v>
      </c>
      <c r="X6" s="90">
        <v>9</v>
      </c>
      <c r="Y6" s="90">
        <v>10</v>
      </c>
    </row>
    <row r="7" spans="1:33" ht="22.5" customHeight="1" x14ac:dyDescent="0.35">
      <c r="B7" s="273" t="s">
        <v>112</v>
      </c>
      <c r="C7" s="273" t="s">
        <v>113</v>
      </c>
      <c r="D7" s="273" t="s">
        <v>114</v>
      </c>
      <c r="E7" s="273" t="s">
        <v>52</v>
      </c>
      <c r="F7" s="274" t="s">
        <v>115</v>
      </c>
      <c r="G7" s="274" t="s">
        <v>116</v>
      </c>
      <c r="H7" s="275" t="s">
        <v>53</v>
      </c>
      <c r="I7" s="275" t="s">
        <v>54</v>
      </c>
      <c r="J7" s="275" t="s">
        <v>55</v>
      </c>
      <c r="K7" s="275" t="s">
        <v>56</v>
      </c>
      <c r="L7" s="272" t="s">
        <v>117</v>
      </c>
      <c r="M7" s="272" t="s">
        <v>118</v>
      </c>
      <c r="N7" s="272" t="s">
        <v>119</v>
      </c>
      <c r="O7" s="277" t="s">
        <v>53</v>
      </c>
      <c r="P7" s="277" t="s">
        <v>54</v>
      </c>
      <c r="Q7" s="277" t="s">
        <v>55</v>
      </c>
      <c r="R7" s="277" t="s">
        <v>56</v>
      </c>
      <c r="S7" s="278" t="s">
        <v>30</v>
      </c>
      <c r="T7" s="278" t="s">
        <v>32</v>
      </c>
      <c r="U7" s="276" t="s">
        <v>120</v>
      </c>
      <c r="V7" s="276" t="s">
        <v>121</v>
      </c>
      <c r="W7" s="276" t="s">
        <v>122</v>
      </c>
      <c r="X7" s="276" t="s">
        <v>123</v>
      </c>
      <c r="Y7" s="276" t="s">
        <v>124</v>
      </c>
      <c r="Z7" s="291" t="s">
        <v>36</v>
      </c>
      <c r="AA7" s="291" t="s">
        <v>125</v>
      </c>
      <c r="AB7" s="291" t="s">
        <v>126</v>
      </c>
      <c r="AC7" s="291" t="s">
        <v>127</v>
      </c>
      <c r="AD7" s="279" t="s">
        <v>53</v>
      </c>
      <c r="AE7" s="279" t="s">
        <v>54</v>
      </c>
      <c r="AF7" s="279" t="s">
        <v>55</v>
      </c>
      <c r="AG7" s="279" t="s">
        <v>56</v>
      </c>
    </row>
    <row r="8" spans="1:33" ht="15" customHeight="1" x14ac:dyDescent="0.35">
      <c r="B8" s="273"/>
      <c r="C8" s="273"/>
      <c r="D8" s="273"/>
      <c r="E8" s="273"/>
      <c r="F8" s="274"/>
      <c r="G8" s="274"/>
      <c r="H8" s="275"/>
      <c r="I8" s="275"/>
      <c r="J8" s="275"/>
      <c r="K8" s="275"/>
      <c r="L8" s="272"/>
      <c r="M8" s="272"/>
      <c r="N8" s="272"/>
      <c r="O8" s="277"/>
      <c r="P8" s="277"/>
      <c r="Q8" s="277"/>
      <c r="R8" s="277"/>
      <c r="S8" s="278"/>
      <c r="T8" s="278"/>
      <c r="U8" s="276"/>
      <c r="V8" s="276"/>
      <c r="W8" s="276"/>
      <c r="X8" s="276"/>
      <c r="Y8" s="276"/>
      <c r="Z8" s="291"/>
      <c r="AA8" s="291"/>
      <c r="AB8" s="291"/>
      <c r="AC8" s="291"/>
      <c r="AD8" s="279"/>
      <c r="AE8" s="279"/>
      <c r="AF8" s="279"/>
      <c r="AG8" s="279"/>
    </row>
    <row r="9" spans="1:33" ht="15" customHeight="1" x14ac:dyDescent="0.35">
      <c r="B9" s="131" t="s">
        <v>93</v>
      </c>
      <c r="C9" s="131" t="s">
        <v>113</v>
      </c>
      <c r="D9" s="131" t="s">
        <v>114</v>
      </c>
      <c r="E9" s="131" t="s">
        <v>52</v>
      </c>
      <c r="F9" s="132" t="s">
        <v>115</v>
      </c>
      <c r="G9" s="132" t="s">
        <v>128</v>
      </c>
      <c r="H9" s="133" t="s">
        <v>53</v>
      </c>
      <c r="I9" s="133" t="s">
        <v>54</v>
      </c>
      <c r="J9" s="133" t="s">
        <v>55</v>
      </c>
      <c r="K9" s="133" t="s">
        <v>56</v>
      </c>
      <c r="L9" s="134" t="s">
        <v>117</v>
      </c>
      <c r="M9" s="134" t="s">
        <v>129</v>
      </c>
      <c r="N9" s="134" t="s">
        <v>130</v>
      </c>
      <c r="O9" s="150" t="s">
        <v>53</v>
      </c>
      <c r="P9" s="150" t="s">
        <v>54</v>
      </c>
      <c r="Q9" s="150" t="s">
        <v>55</v>
      </c>
      <c r="R9" s="150" t="s">
        <v>56</v>
      </c>
      <c r="S9" s="151" t="s">
        <v>30</v>
      </c>
      <c r="T9" s="151" t="s">
        <v>32</v>
      </c>
      <c r="U9" s="152" t="s">
        <v>120</v>
      </c>
      <c r="V9" s="152" t="s">
        <v>121</v>
      </c>
      <c r="W9" s="152" t="s">
        <v>122</v>
      </c>
      <c r="X9" s="152" t="s">
        <v>123</v>
      </c>
      <c r="Y9" s="152" t="s">
        <v>124</v>
      </c>
      <c r="Z9" s="135" t="s">
        <v>36</v>
      </c>
      <c r="AA9" s="135" t="s">
        <v>125</v>
      </c>
      <c r="AB9" s="135" t="s">
        <v>126</v>
      </c>
      <c r="AC9" s="135" t="s">
        <v>127</v>
      </c>
      <c r="AD9" s="136" t="s">
        <v>53</v>
      </c>
      <c r="AE9" s="136" t="s">
        <v>54</v>
      </c>
      <c r="AF9" s="136" t="s">
        <v>55</v>
      </c>
      <c r="AG9" s="136" t="s">
        <v>56</v>
      </c>
    </row>
    <row r="10" spans="1:33" ht="47.25" customHeight="1" x14ac:dyDescent="0.35">
      <c r="B10" s="114" t="s">
        <v>178</v>
      </c>
      <c r="C10" s="178" t="s">
        <v>132</v>
      </c>
      <c r="D10" s="178" t="s">
        <v>197</v>
      </c>
      <c r="E10" s="71">
        <v>0.02</v>
      </c>
      <c r="F10" s="75" t="str">
        <f>'Mercado 1'!$D$7</f>
        <v>Cumpre</v>
      </c>
      <c r="G10" s="87">
        <f t="shared" ref="G10:G22" si="0">IF($F10="Não cumpre",0,IF($F10="Parcial",$E10*0.4,IF($F10="Cumpre",$E10*0.7,IF($F10="Mais que cumpre",$E10*0.85,IF($F10="Melhor Prática",E10,0)))))</f>
        <v>1.3999999999999999E-2</v>
      </c>
      <c r="H10" s="102">
        <f>'Mercado 1'!$F$7</f>
        <v>3</v>
      </c>
      <c r="I10" s="102">
        <f>'Mercado 1'!$G$7</f>
        <v>3</v>
      </c>
      <c r="J10" s="102">
        <f>'Mercado 1'!$H$7</f>
        <v>1</v>
      </c>
      <c r="K10" s="102" t="str">
        <f>'Mercado 1'!$I$7</f>
        <v/>
      </c>
      <c r="L10" s="75" t="str">
        <f>IF('Mercado 1'!$D$10="","",'Mercado 1'!$D$10)</f>
        <v>Cumpre</v>
      </c>
      <c r="M10" s="76">
        <f t="shared" ref="M10:M22" si="1">IF($L10="Não cumpre",0,IF($L10="Parcial",$E10*0.4,IF($L10="Cumpre",$E10*0.7,IF($L10="Mais que cumpre",$E10*0.85,IF($L10="Melhor Prática",E10,0)))))</f>
        <v>1.3999999999999999E-2</v>
      </c>
      <c r="N10" s="77">
        <f>IFERROR(G10/M10,"")</f>
        <v>1</v>
      </c>
      <c r="O10" s="102" t="str">
        <f>'Mercado 1'!$F$10</f>
        <v>-</v>
      </c>
      <c r="P10" s="102" t="str">
        <f>'Mercado 1'!$G$10</f>
        <v>-</v>
      </c>
      <c r="Q10" s="102" t="str">
        <f>'Mercado 1'!$H$10</f>
        <v>-</v>
      </c>
      <c r="R10" s="102" t="str">
        <f>'Mercado 1'!$I$10</f>
        <v>-</v>
      </c>
      <c r="S10" s="128">
        <f>IF('Mercado 1'!$M$10="","",'Mercado 1'!$M$10)</f>
        <v>1</v>
      </c>
      <c r="T10" s="103" t="str">
        <f>IF('Mercado 1'!$O$10="","",'Mercado 1'!$O$10)</f>
        <v>No Planificado</v>
      </c>
      <c r="U10" s="94">
        <f>IF('Mercado 1'!$Q$9&lt;=Estratégia!$U$6,0.5,0)+IF('Mercado 1'!$S$9&gt;=Mercado!$U$6,0.5,0)</f>
        <v>0.5</v>
      </c>
      <c r="V10" s="93">
        <f>IF('Mercado 1'!$Q$9&lt;=Estratégia!$V$6,0.5,0)+IF('Mercado 1'!$S$9&gt;=Estratégia!$V$6,0.5,0)</f>
        <v>0.5</v>
      </c>
      <c r="W10" s="93">
        <f>IF('Mercado 1'!$Q$9&lt;=Estratégia!$W$6,0.5,0)+IF('Mercado 1'!$S$9&gt;=Estratégia!$W$6,0.5,0)</f>
        <v>0.5</v>
      </c>
      <c r="X10" s="93">
        <f>IF('Mercado 1'!$Q$9&lt;=Estratégia!$X$6,0.5,0)+IF('Mercado 1'!$S$9&gt;=Estratégia!$X$6,0.5,0)</f>
        <v>0.5</v>
      </c>
      <c r="Y10" s="93">
        <f>IF('Mercado 1'!$Q$9&lt;=Estratégia!$Y$6,0.5,0)+IF('Mercado 1'!$S$9&gt;=Estratégia!$Y$6,0.5,0)</f>
        <v>0.5</v>
      </c>
      <c r="Z10" s="78" t="str">
        <f>'Mercado 1'!$D$15</f>
        <v>Não Planificado</v>
      </c>
      <c r="AA10" s="75" t="str">
        <f>IF('Mercado 1'!$D$12="","",'Mercado 1'!$D$12)</f>
        <v/>
      </c>
      <c r="AB10" s="76">
        <f t="shared" ref="AB10:AB22" si="2">IF($AA10="Não cumpre",0,IF($AA10="Parcial",$E10*0.4,IF($AA10="Cumpre",$E10*0.7,IF($AA10="Mais que cumpre",$E10*0.85,IF($AA10="Melhor Prática",E10,0)))))</f>
        <v>0</v>
      </c>
      <c r="AC10" s="77">
        <f>IFERROR(AB10/M10,"")</f>
        <v>0</v>
      </c>
      <c r="AD10" s="102" t="str">
        <f>'Mercado 1'!$F$12</f>
        <v/>
      </c>
      <c r="AE10" s="102" t="str">
        <f>'Mercado 1'!$G$12</f>
        <v/>
      </c>
      <c r="AF10" s="102" t="str">
        <f>'Mercado 1'!$H$12</f>
        <v/>
      </c>
      <c r="AG10" s="102" t="str">
        <f>'Mercado 1'!$I$12</f>
        <v/>
      </c>
    </row>
    <row r="11" spans="1:33" ht="45.75" customHeight="1" x14ac:dyDescent="0.35">
      <c r="B11" s="114" t="s">
        <v>178</v>
      </c>
      <c r="C11" s="178" t="s">
        <v>134</v>
      </c>
      <c r="D11" s="178" t="s">
        <v>198</v>
      </c>
      <c r="E11" s="73">
        <v>1.4999999999999999E-2</v>
      </c>
      <c r="F11" s="75" t="str">
        <f>'Mercado 2'!$D$7</f>
        <v>Melhor Prática</v>
      </c>
      <c r="G11" s="87">
        <f t="shared" si="0"/>
        <v>1.4999999999999999E-2</v>
      </c>
      <c r="H11" s="102">
        <f>'Mercado 2'!$F$7</f>
        <v>3</v>
      </c>
      <c r="I11" s="102">
        <f>'Mercado 2'!$G$7</f>
        <v>3</v>
      </c>
      <c r="J11" s="102">
        <f>'Mercado 2'!$H$7</f>
        <v>3</v>
      </c>
      <c r="K11" s="102">
        <f>'Mercado 2'!$I$7</f>
        <v>3</v>
      </c>
      <c r="L11" s="75" t="str">
        <f>IF('Mercado 2'!$D$10="","",'Mercado 2'!$D$10)</f>
        <v>Melhor Prática</v>
      </c>
      <c r="M11" s="76">
        <f t="shared" si="1"/>
        <v>1.4999999999999999E-2</v>
      </c>
      <c r="N11" s="77">
        <f t="shared" ref="N11:N22" si="3">IFERROR(G11/M11,"")</f>
        <v>1</v>
      </c>
      <c r="O11" s="102" t="str">
        <f>'Mercado 2'!$F$10</f>
        <v>-</v>
      </c>
      <c r="P11" s="102" t="str">
        <f>'Mercado 2'!$G$10</f>
        <v>-</v>
      </c>
      <c r="Q11" s="102" t="str">
        <f>'Mercado 2'!$H$10</f>
        <v>-</v>
      </c>
      <c r="R11" s="102" t="str">
        <f>'Mercado 2'!$I$10</f>
        <v>-</v>
      </c>
      <c r="S11" s="129">
        <f>IF('Mercado 2'!$M$10="","",'Mercado 2'!$M$10)</f>
        <v>1</v>
      </c>
      <c r="T11" s="103" t="str">
        <f>IF('Mercado 2'!$O$10="","",'Mercado 2'!$O$10)</f>
        <v>No Planificado</v>
      </c>
      <c r="U11" s="94">
        <f>IF('Mercado 2'!$Q$9&lt;=Estratégia!$U$6,0.5,0)+IF('Mercado 2'!$S$9&gt;=Mercado!$U$6,0.5,0)</f>
        <v>0.5</v>
      </c>
      <c r="V11" s="93">
        <f>IF('Mercado 2'!$Q$9&lt;=Estratégia!$V$6,0.5,0)+IF('Mercado 2'!$S$9&gt;=Estratégia!$V$6,0.5,0)</f>
        <v>0.5</v>
      </c>
      <c r="W11" s="93">
        <f>IF('Mercado 2'!$Q$9&lt;=Estratégia!$W$6,0.5,0)+IF('Mercado 2'!$S$9&gt;=Estratégia!$W$6,0.5,0)</f>
        <v>0.5</v>
      </c>
      <c r="X11" s="93">
        <f>IF('Mercado 2'!$Q$9&lt;=Estratégia!$X$6,0.5,0)+IF('Mercado 2'!$S$9&gt;=Estratégia!$X$6,0.5,0)</f>
        <v>0.5</v>
      </c>
      <c r="Y11" s="93">
        <f>IF('Mercado 2'!$Q$9&lt;=Estratégia!$Y$6,0.5,0)+IF('Mercado 2'!$S$9&gt;=Estratégia!$Y$6,0.5,0)</f>
        <v>0.5</v>
      </c>
      <c r="Z11" s="78" t="str">
        <f>'Mercado 2'!$D$15</f>
        <v>Não Planificado</v>
      </c>
      <c r="AA11" s="75" t="str">
        <f>IF('Mercado 2'!$D$12="","",'Mercado 2'!$D$12)</f>
        <v/>
      </c>
      <c r="AB11" s="76">
        <f t="shared" si="2"/>
        <v>0</v>
      </c>
      <c r="AC11" s="77">
        <f t="shared" ref="AC11:AC24" si="4">IFERROR(AB11/M11,"")</f>
        <v>0</v>
      </c>
      <c r="AD11" s="102" t="str">
        <f>'Mercado 2'!$F$12</f>
        <v/>
      </c>
      <c r="AE11" s="102" t="str">
        <f>'Mercado 2'!$G$12</f>
        <v/>
      </c>
      <c r="AF11" s="102" t="str">
        <f>'Mercado 2'!$H$12</f>
        <v/>
      </c>
      <c r="AG11" s="102" t="str">
        <f>'Mercado 2'!$I$12</f>
        <v/>
      </c>
    </row>
    <row r="12" spans="1:33" ht="45.75" customHeight="1" x14ac:dyDescent="0.35">
      <c r="B12" s="114" t="s">
        <v>178</v>
      </c>
      <c r="C12" s="178" t="s">
        <v>136</v>
      </c>
      <c r="D12" s="178" t="s">
        <v>199</v>
      </c>
      <c r="E12" s="71">
        <v>1.4999999999999999E-2</v>
      </c>
      <c r="F12" s="75" t="str">
        <f>'Mercado 3'!$D$7</f>
        <v>Parcial</v>
      </c>
      <c r="G12" s="87">
        <f t="shared" si="0"/>
        <v>6.0000000000000001E-3</v>
      </c>
      <c r="H12" s="102">
        <f>'Mercado 3'!$F$7</f>
        <v>3</v>
      </c>
      <c r="I12" s="102">
        <f>'Mercado 3'!$G$7</f>
        <v>1</v>
      </c>
      <c r="J12" s="102">
        <f>'Mercado 3'!$H$7</f>
        <v>1</v>
      </c>
      <c r="K12" s="102" t="str">
        <f>'Mercado 3'!$I$7</f>
        <v/>
      </c>
      <c r="L12" s="75" t="str">
        <f>IF('Mercado 3'!$D$10="","",'Mercado 3'!$D$10)</f>
        <v>Mais que Cumpre</v>
      </c>
      <c r="M12" s="76">
        <f t="shared" si="1"/>
        <v>1.2749999999999999E-2</v>
      </c>
      <c r="N12" s="77">
        <f t="shared" si="3"/>
        <v>0.4705882352941177</v>
      </c>
      <c r="O12" s="102" t="str">
        <f>'Mercado 3'!$F$10</f>
        <v>D</v>
      </c>
      <c r="P12" s="102" t="str">
        <f>'Mercado 3'!$G$10</f>
        <v>D</v>
      </c>
      <c r="Q12" s="102" t="str">
        <f>'Mercado 3'!$H$10</f>
        <v>D</v>
      </c>
      <c r="R12" s="102" t="str">
        <f>'Mercado 3'!$I$10</f>
        <v>-</v>
      </c>
      <c r="S12" s="129">
        <f>IF('Mercado 3'!$M$10="","",'Mercado 3'!$M$10)</f>
        <v>2</v>
      </c>
      <c r="T12" s="103" t="str">
        <f>IF('Mercado 3'!$O$10="","",'Mercado 3'!$O$10)</f>
        <v>Alta</v>
      </c>
      <c r="U12" s="94">
        <f>IF('Mercado 3'!$Q$9&lt;=Estratégia!$U$6,0.5,0)+IF('Mercado 3'!$S$9&gt;=Mercado!$U$6,0.5,0)</f>
        <v>0.5</v>
      </c>
      <c r="V12" s="93">
        <f>IF('Mercado 3'!$Q$9&lt;=Estratégia!$V$6,0.5,0)+IF('Mercado 3'!$S$9&gt;=Estratégia!$V$6,0.5,0)</f>
        <v>0.5</v>
      </c>
      <c r="W12" s="93">
        <f>IF('Mercado 3'!$Q$9&lt;=Estratégia!$W$6,0.5,0)+IF('Mercado 3'!$S$9&gt;=Estratégia!$W$6,0.5,0)</f>
        <v>1</v>
      </c>
      <c r="X12" s="93">
        <f>IF('Mercado 3'!$Q$9&lt;=Estratégia!$X$6,0.5,0)+IF('Mercado 3'!$S$9&gt;=Estratégia!$X$6,0.5,0)</f>
        <v>1</v>
      </c>
      <c r="Y12" s="93">
        <f>IF('Mercado 3'!$Q$9&lt;=Estratégia!$Y$6,0.5,0)+IF('Mercado 3'!$S$9&gt;=Estratégia!$Y$6,0.5,0)</f>
        <v>1</v>
      </c>
      <c r="Z12" s="78" t="str">
        <f>'Mercado 3'!$D$15</f>
        <v>Atrasado</v>
      </c>
      <c r="AA12" s="75" t="str">
        <f>IF('Mercado 3'!$D$12="","",'Mercado 3'!$D$12)</f>
        <v>Mais que cumpre</v>
      </c>
      <c r="AB12" s="76">
        <f t="shared" si="2"/>
        <v>1.2749999999999999E-2</v>
      </c>
      <c r="AC12" s="77">
        <f t="shared" si="4"/>
        <v>1</v>
      </c>
      <c r="AD12" s="102">
        <f>'Mercado 3'!$F$12</f>
        <v>3</v>
      </c>
      <c r="AE12" s="102">
        <f>'Mercado 3'!$G$12</f>
        <v>3</v>
      </c>
      <c r="AF12" s="102">
        <f>'Mercado 3'!$H$12</f>
        <v>3</v>
      </c>
      <c r="AG12" s="102">
        <f>'Mercado 3'!$I$12</f>
        <v>2</v>
      </c>
    </row>
    <row r="13" spans="1:33" ht="45.75" customHeight="1" x14ac:dyDescent="0.35">
      <c r="B13" s="114" t="s">
        <v>200</v>
      </c>
      <c r="C13" s="178" t="s">
        <v>138</v>
      </c>
      <c r="D13" s="178" t="s">
        <v>201</v>
      </c>
      <c r="E13" s="73">
        <v>0.02</v>
      </c>
      <c r="F13" s="75" t="str">
        <f>'Mercado 4'!$D$7</f>
        <v>Não cumpre</v>
      </c>
      <c r="G13" s="87">
        <f t="shared" si="0"/>
        <v>0</v>
      </c>
      <c r="H13" s="102">
        <f>'Mercado 4'!$F$7</f>
        <v>2</v>
      </c>
      <c r="I13" s="102">
        <f>'Mercado 4'!$G$7</f>
        <v>2</v>
      </c>
      <c r="J13" s="102" t="str">
        <f>'Mercado 4'!$H$7</f>
        <v/>
      </c>
      <c r="K13" s="102" t="str">
        <f>'Mercado 4'!$I$7</f>
        <v/>
      </c>
      <c r="L13" s="75" t="str">
        <f>IF('Mercado 4'!$D$10="","",'Mercado 4'!$D$10)</f>
        <v>Mais que Cumpre</v>
      </c>
      <c r="M13" s="76">
        <f t="shared" si="1"/>
        <v>1.7000000000000001E-2</v>
      </c>
      <c r="N13" s="77">
        <f t="shared" si="3"/>
        <v>0</v>
      </c>
      <c r="O13" s="102" t="str">
        <f>'Mercado 4'!$F$10</f>
        <v>-</v>
      </c>
      <c r="P13" s="102" t="str">
        <f>'Mercado 4'!$G$10</f>
        <v>D</v>
      </c>
      <c r="Q13" s="102" t="str">
        <f>'Mercado 4'!$H$10</f>
        <v>D</v>
      </c>
      <c r="R13" s="102" t="str">
        <f>'Mercado 4'!$I$10</f>
        <v>-</v>
      </c>
      <c r="S13" s="129">
        <f>IF('Mercado 4'!$M$10="","",'Mercado 4'!$M$10)</f>
        <v>2</v>
      </c>
      <c r="T13" s="103" t="str">
        <f>IF('Mercado 4'!$O$10="","",'Mercado 4'!$O$10)</f>
        <v>Alta</v>
      </c>
      <c r="U13" s="94">
        <f>IF('Mercado 4'!$Q$9&lt;=Estratégia!$U$6,0.5,0)+IF('Mercado 4'!$S$9&gt;=Mercado!$U$6,0.5,0)</f>
        <v>0.5</v>
      </c>
      <c r="V13" s="93">
        <f>IF('Mercado 4'!$Q$9&lt;=Estratégia!$V$6,0.5,0)+IF('Mercado 4'!$S$9&gt;=Estratégia!$V$6,0.5,0)</f>
        <v>0.5</v>
      </c>
      <c r="W13" s="93">
        <f>IF('Mercado 4'!$Q$9&lt;=Estratégia!$W$6,0.5,0)+IF('Mercado 4'!$S$9&gt;=Estratégia!$W$6,0.5,0)</f>
        <v>1</v>
      </c>
      <c r="X13" s="93">
        <f>IF('Mercado 4'!$Q$9&lt;=Estratégia!$X$6,0.5,0)+IF('Mercado 4'!$S$9&gt;=Estratégia!$X$6,0.5,0)</f>
        <v>1</v>
      </c>
      <c r="Y13" s="93">
        <f>IF('Mercado 4'!$Q$9&lt;=Estratégia!$Y$6,0.5,0)+IF('Mercado 4'!$S$9&gt;=Estratégia!$Y$6,0.5,0)</f>
        <v>1</v>
      </c>
      <c r="Z13" s="78" t="str">
        <f>'Mercado 4'!$D$15</f>
        <v>À Tempo</v>
      </c>
      <c r="AA13" s="75" t="str">
        <f>IF('Mercado 4'!$D$12="","",'Mercado 4'!$D$12)</f>
        <v>Mais que cumpre</v>
      </c>
      <c r="AB13" s="76">
        <f t="shared" si="2"/>
        <v>1.7000000000000001E-2</v>
      </c>
      <c r="AC13" s="77">
        <f t="shared" si="4"/>
        <v>1</v>
      </c>
      <c r="AD13" s="102">
        <f>'Mercado 4'!$F$12</f>
        <v>3</v>
      </c>
      <c r="AE13" s="102">
        <f>'Mercado 4'!$G$12</f>
        <v>3</v>
      </c>
      <c r="AF13" s="102">
        <f>'Mercado 4'!$H$12</f>
        <v>3</v>
      </c>
      <c r="AG13" s="102" t="str">
        <f>'Mercado 4'!$I$12</f>
        <v/>
      </c>
    </row>
    <row r="14" spans="1:33" ht="45.75" customHeight="1" x14ac:dyDescent="0.35">
      <c r="B14" s="114" t="s">
        <v>200</v>
      </c>
      <c r="C14" s="178" t="s">
        <v>141</v>
      </c>
      <c r="D14" s="178" t="s">
        <v>202</v>
      </c>
      <c r="E14" s="71">
        <v>1.4999999999999999E-2</v>
      </c>
      <c r="F14" s="75" t="str">
        <f>'Mercado 5'!$D$7</f>
        <v>Não cumpre</v>
      </c>
      <c r="G14" s="87">
        <f t="shared" si="0"/>
        <v>0</v>
      </c>
      <c r="H14" s="102">
        <f>'Mercado 5'!$F$7</f>
        <v>2</v>
      </c>
      <c r="I14" s="102">
        <f>'Mercado 5'!$G$7</f>
        <v>2</v>
      </c>
      <c r="J14" s="102" t="str">
        <f>'Mercado 5'!$H$7</f>
        <v/>
      </c>
      <c r="K14" s="102" t="str">
        <f>'Mercado 5'!$I$7</f>
        <v/>
      </c>
      <c r="L14" s="75" t="str">
        <f>IF('Mercado 5'!$D$10="","",'Mercado 5'!$D$10)</f>
        <v>Mais que Cumpre</v>
      </c>
      <c r="M14" s="76">
        <f t="shared" si="1"/>
        <v>1.2749999999999999E-2</v>
      </c>
      <c r="N14" s="77">
        <f t="shared" si="3"/>
        <v>0</v>
      </c>
      <c r="O14" s="102" t="str">
        <f>'Mercado 5'!$F$10</f>
        <v>-</v>
      </c>
      <c r="P14" s="102" t="str">
        <f>'Mercado 5'!$G$10</f>
        <v>D</v>
      </c>
      <c r="Q14" s="102" t="str">
        <f>'Mercado 5'!$H$10</f>
        <v>D</v>
      </c>
      <c r="R14" s="102" t="str">
        <f>'Mercado 5'!$I$10</f>
        <v>-</v>
      </c>
      <c r="S14" s="129">
        <f>IF('Mercado 5'!$M$10="","",'Mercado 5'!$M$10)</f>
        <v>2</v>
      </c>
      <c r="T14" s="103" t="str">
        <f>IF('Mercado 5'!$O$10="","",'Mercado 5'!$O$10)</f>
        <v>Alta</v>
      </c>
      <c r="U14" s="94">
        <f>IF('Mercado 5'!$Q$9&lt;=Estratégia!$U$6,0.5,0)+IF('Mercado 5'!$S$9&gt;=Mercado!$U$6,0.5,0)</f>
        <v>0.5</v>
      </c>
      <c r="V14" s="93">
        <f>IF('Mercado 5'!$Q$9&lt;=Estratégia!$V$6,0.5,0)+IF('Mercado 5'!$S$9&gt;=Estratégia!$V$6,0.5,0)</f>
        <v>0.5</v>
      </c>
      <c r="W14" s="93">
        <f>IF('Mercado 5'!$Q$9&lt;=Estratégia!$W$6,0.5,0)+IF('Mercado 5'!$S$9&gt;=Estratégia!$W$6,0.5,0)</f>
        <v>1</v>
      </c>
      <c r="X14" s="93">
        <f>IF('Mercado 5'!$Q$9&lt;=Estratégia!$X$6,0.5,0)+IF('Mercado 5'!$S$9&gt;=Estratégia!$X$6,0.5,0)</f>
        <v>1</v>
      </c>
      <c r="Y14" s="93">
        <f>IF('Mercado 5'!$Q$9&lt;=Estratégia!$Y$6,0.5,0)+IF('Mercado 5'!$S$9&gt;=Estratégia!$Y$6,0.5,0)</f>
        <v>1</v>
      </c>
      <c r="Z14" s="78" t="str">
        <f>'Mercado 5'!$D$15</f>
        <v>À Tempo</v>
      </c>
      <c r="AA14" s="75" t="str">
        <f>IF('Mercado 5'!$D$12="","",'Mercado 5'!$D$12)</f>
        <v>Mais que cumpre</v>
      </c>
      <c r="AB14" s="76">
        <f t="shared" si="2"/>
        <v>1.2749999999999999E-2</v>
      </c>
      <c r="AC14" s="77">
        <f t="shared" si="4"/>
        <v>1</v>
      </c>
      <c r="AD14" s="102">
        <f>'Mercado 5'!$F$12</f>
        <v>3</v>
      </c>
      <c r="AE14" s="102">
        <f>'Mercado 5'!$G$12</f>
        <v>3</v>
      </c>
      <c r="AF14" s="102">
        <f>'Mercado 5'!$H$12</f>
        <v>3</v>
      </c>
      <c r="AG14" s="102" t="str">
        <f>'Mercado 5'!$I$12</f>
        <v/>
      </c>
    </row>
    <row r="15" spans="1:33" ht="45.75" customHeight="1" x14ac:dyDescent="0.35">
      <c r="B15" s="114" t="s">
        <v>200</v>
      </c>
      <c r="C15" s="178" t="s">
        <v>143</v>
      </c>
      <c r="D15" s="178" t="s">
        <v>203</v>
      </c>
      <c r="E15" s="71">
        <v>0.02</v>
      </c>
      <c r="F15" s="75" t="str">
        <f>'Mercado 6'!$D$7</f>
        <v>Parcial</v>
      </c>
      <c r="G15" s="87">
        <f t="shared" si="0"/>
        <v>8.0000000000000002E-3</v>
      </c>
      <c r="H15" s="102">
        <f>'Mercado 6'!$F$7</f>
        <v>3</v>
      </c>
      <c r="I15" s="102">
        <f>'Mercado 6'!$G$7</f>
        <v>1</v>
      </c>
      <c r="J15" s="102">
        <f>'Mercado 6'!$H$7</f>
        <v>3</v>
      </c>
      <c r="K15" s="102" t="str">
        <f>'Mercado 6'!$I$7</f>
        <v/>
      </c>
      <c r="L15" s="75" t="str">
        <f>IF('Mercado 6'!$D$10="","",'Mercado 6'!$D$10)</f>
        <v>Mais que Cumpre</v>
      </c>
      <c r="M15" s="76">
        <f t="shared" si="1"/>
        <v>1.7000000000000001E-2</v>
      </c>
      <c r="N15" s="77">
        <f t="shared" si="3"/>
        <v>0.47058823529411764</v>
      </c>
      <c r="O15" s="102" t="str">
        <f>'Mercado 6'!$F$10</f>
        <v>-</v>
      </c>
      <c r="P15" s="102" t="str">
        <f>'Mercado 6'!$G$10</f>
        <v>D</v>
      </c>
      <c r="Q15" s="102" t="str">
        <f>'Mercado 6'!$H$10</f>
        <v>D</v>
      </c>
      <c r="R15" s="102" t="str">
        <f>'Mercado 6'!$I$10</f>
        <v>-</v>
      </c>
      <c r="S15" s="129">
        <f>IF('Mercado 6'!$M$10="","",'Mercado 6'!$M$10)</f>
        <v>3</v>
      </c>
      <c r="T15" s="103" t="str">
        <f>IF('Mercado 6'!$O$10="","",'Mercado 6'!$O$10)</f>
        <v>Baja</v>
      </c>
      <c r="U15" s="94">
        <f>IF('Mercado 6'!$Q$9&lt;=Estratégia!$U$6,0.5,0)+IF('Mercado 6'!$S$9&gt;=Mercado!$U$6,0.5,0)</f>
        <v>0.5</v>
      </c>
      <c r="V15" s="93">
        <f>IF('Mercado 6'!$Q$9&lt;=Estratégia!$V$6,0.5,0)+IF('Mercado 6'!$S$9&gt;=Estratégia!$V$6,0.5,0)</f>
        <v>0.5</v>
      </c>
      <c r="W15" s="93">
        <f>IF('Mercado 6'!$Q$9&lt;=Estratégia!$W$6,0.5,0)+IF('Mercado 6'!$S$9&gt;=Estratégia!$W$6,0.5,0)</f>
        <v>1</v>
      </c>
      <c r="X15" s="93">
        <f>IF('Mercado 6'!$Q$9&lt;=Estratégia!$X$6,0.5,0)+IF('Mercado 6'!$S$9&gt;=Estratégia!$X$6,0.5,0)</f>
        <v>1</v>
      </c>
      <c r="Y15" s="93">
        <f>IF('Mercado 6'!$Q$9&lt;=Estratégia!$Y$6,0.5,0)+IF('Mercado 6'!$S$9&gt;=Estratégia!$Y$6,0.5,0)</f>
        <v>1</v>
      </c>
      <c r="Z15" s="78" t="str">
        <f>'Mercado 6'!$D$15</f>
        <v>À Tempo</v>
      </c>
      <c r="AA15" s="75" t="str">
        <f>IF('Mercado 6'!$D$12="","",'Mercado 6'!$D$12)</f>
        <v>Mais que cumpre</v>
      </c>
      <c r="AB15" s="76">
        <f t="shared" si="2"/>
        <v>1.7000000000000001E-2</v>
      </c>
      <c r="AC15" s="77">
        <f t="shared" si="4"/>
        <v>1</v>
      </c>
      <c r="AD15" s="102">
        <f>'Mercado 6'!$F$12</f>
        <v>3</v>
      </c>
      <c r="AE15" s="102">
        <f>'Mercado 6'!$G$12</f>
        <v>3</v>
      </c>
      <c r="AF15" s="102">
        <f>'Mercado 6'!$H$12</f>
        <v>3</v>
      </c>
      <c r="AG15" s="102" t="str">
        <f>'Mercado 6'!$I$12</f>
        <v/>
      </c>
    </row>
    <row r="16" spans="1:33" ht="45.75" customHeight="1" x14ac:dyDescent="0.35">
      <c r="B16" s="114" t="s">
        <v>204</v>
      </c>
      <c r="C16" s="178" t="s">
        <v>146</v>
      </c>
      <c r="D16" s="178" t="s">
        <v>205</v>
      </c>
      <c r="E16" s="71">
        <v>0.02</v>
      </c>
      <c r="F16" s="75" t="str">
        <f>'Mercado 7'!$D$7</f>
        <v>Parcial</v>
      </c>
      <c r="G16" s="87">
        <f t="shared" si="0"/>
        <v>8.0000000000000002E-3</v>
      </c>
      <c r="H16" s="102">
        <f>'Mercado 7'!$F$7</f>
        <v>3</v>
      </c>
      <c r="I16" s="102">
        <f>'Mercado 7'!$G$7</f>
        <v>2</v>
      </c>
      <c r="J16" s="102">
        <f>'Mercado 7'!$H$7</f>
        <v>3</v>
      </c>
      <c r="K16" s="102">
        <f>'Mercado 7'!$I$7</f>
        <v>3</v>
      </c>
      <c r="L16" s="75" t="str">
        <f>IF('Mercado 7'!$D$10="","",'Mercado 7'!$D$10)</f>
        <v>Melhor Prática</v>
      </c>
      <c r="M16" s="76">
        <f t="shared" si="1"/>
        <v>0.02</v>
      </c>
      <c r="N16" s="77">
        <f t="shared" si="3"/>
        <v>0.4</v>
      </c>
      <c r="O16" s="102" t="str">
        <f>'Mercado 7'!$F$10</f>
        <v>D</v>
      </c>
      <c r="P16" s="102" t="str">
        <f>'Mercado 7'!$G$10</f>
        <v>D</v>
      </c>
      <c r="Q16" s="102" t="str">
        <f>'Mercado 7'!$H$10</f>
        <v>D</v>
      </c>
      <c r="R16" s="102" t="str">
        <f>'Mercado 7'!$I$10</f>
        <v>-</v>
      </c>
      <c r="S16" s="129">
        <f>IF('Mercado 7'!$M$10="","",'Mercado 7'!$M$10)</f>
        <v>3</v>
      </c>
      <c r="T16" s="103" t="str">
        <f>IF('Mercado 7'!$O$10="","",'Mercado 7'!$O$10)</f>
        <v>Baja</v>
      </c>
      <c r="U16" s="94">
        <f>IF('Mercado 7'!$Q$9&lt;=Estratégia!$U$6,0.5,0)+IF('Mercado 7'!$S$9&gt;=Mercado!$U$6,0.5,0)</f>
        <v>0.5</v>
      </c>
      <c r="V16" s="93">
        <f>IF('Mercado 7'!$Q$9&lt;=Estratégia!$V$6,0.5,0)+IF('Mercado 7'!$S$9&gt;=Estratégia!$V$6,0.5,0)</f>
        <v>0.5</v>
      </c>
      <c r="W16" s="93">
        <f>IF('Mercado 7'!$Q$9&lt;=Estratégia!$W$6,0.5,0)+IF('Mercado 7'!$S$9&gt;=Estratégia!$W$6,0.5,0)</f>
        <v>1</v>
      </c>
      <c r="X16" s="93">
        <f>IF('Mercado 7'!$Q$9&lt;=Estratégia!$X$6,0.5,0)+IF('Mercado 7'!$S$9&gt;=Estratégia!$X$6,0.5,0)</f>
        <v>1</v>
      </c>
      <c r="Y16" s="93">
        <f>IF('Mercado 7'!$Q$9&lt;=Estratégia!$Y$6,0.5,0)+IF('Mercado 7'!$S$9&gt;=Estratégia!$Y$6,0.5,0)</f>
        <v>1</v>
      </c>
      <c r="Z16" s="78" t="str">
        <f>'Mercado 7'!$D$15</f>
        <v>À Tempo</v>
      </c>
      <c r="AA16" s="75" t="str">
        <f>IF('Mercado 7'!$D$12="","",'Mercado 7'!$D$12)</f>
        <v>Melhor Prática</v>
      </c>
      <c r="AB16" s="76">
        <f t="shared" si="2"/>
        <v>0.02</v>
      </c>
      <c r="AC16" s="77">
        <f t="shared" si="4"/>
        <v>1</v>
      </c>
      <c r="AD16" s="102">
        <f>'Mercado 7'!$F$12</f>
        <v>3</v>
      </c>
      <c r="AE16" s="102">
        <f>'Mercado 7'!$G$12</f>
        <v>3</v>
      </c>
      <c r="AF16" s="102">
        <f>'Mercado 7'!$H$12</f>
        <v>3</v>
      </c>
      <c r="AG16" s="102">
        <f>'Mercado 7'!$I$12</f>
        <v>3</v>
      </c>
    </row>
    <row r="17" spans="2:33" ht="45.75" customHeight="1" x14ac:dyDescent="0.35">
      <c r="B17" s="114" t="s">
        <v>204</v>
      </c>
      <c r="C17" s="178" t="s">
        <v>148</v>
      </c>
      <c r="D17" s="178" t="s">
        <v>206</v>
      </c>
      <c r="E17" s="73">
        <v>2.5000000000000001E-2</v>
      </c>
      <c r="F17" s="75" t="str">
        <f>'Mercado 8'!$D$7</f>
        <v>Melhor Prática</v>
      </c>
      <c r="G17" s="87">
        <f t="shared" si="0"/>
        <v>2.5000000000000001E-2</v>
      </c>
      <c r="H17" s="102">
        <f>'Mercado 8'!$F$7</f>
        <v>3</v>
      </c>
      <c r="I17" s="102">
        <f>'Mercado 8'!$G$7</f>
        <v>3</v>
      </c>
      <c r="J17" s="102">
        <f>'Mercado 8'!$H$7</f>
        <v>3</v>
      </c>
      <c r="K17" s="102">
        <f>'Mercado 8'!$I$7</f>
        <v>3</v>
      </c>
      <c r="L17" s="75" t="str">
        <f>IF('Mercado 8'!$D$10="","",'Mercado 8'!$D$10)</f>
        <v>Melhor Prática</v>
      </c>
      <c r="M17" s="76">
        <f t="shared" si="1"/>
        <v>2.5000000000000001E-2</v>
      </c>
      <c r="N17" s="77">
        <f t="shared" si="3"/>
        <v>1</v>
      </c>
      <c r="O17" s="102" t="str">
        <f>'Mercado 8'!$F$10</f>
        <v>D</v>
      </c>
      <c r="P17" s="102" t="str">
        <f>'Mercado 8'!$G$10</f>
        <v>D</v>
      </c>
      <c r="Q17" s="102" t="str">
        <f>'Mercado 8'!$H$10</f>
        <v>D</v>
      </c>
      <c r="R17" s="102" t="str">
        <f>'Mercado 8'!$I$10</f>
        <v>-</v>
      </c>
      <c r="S17" s="129">
        <f>IF('Mercado 8'!$M$10="","",'Mercado 8'!$M$10)</f>
        <v>1</v>
      </c>
      <c r="T17" s="103" t="str">
        <f>IF('Mercado 8'!$O$10="","",'Mercado 8'!$O$10)</f>
        <v>No Planificado</v>
      </c>
      <c r="U17" s="94">
        <f>IF('Mercado 8'!$Q$9&lt;=Estratégia!$U$6,0.5,0)+IF('Mercado 8'!$S$9&gt;=Mercado!$U$6,0.5,0)</f>
        <v>0.5</v>
      </c>
      <c r="V17" s="93">
        <f>IF('Mercado 8'!$Q$9&lt;=Estratégia!$V$6,0.5,0)+IF('Mercado 8'!$S$9&gt;=Estratégia!$V$6,0.5,0)</f>
        <v>0.5</v>
      </c>
      <c r="W17" s="93">
        <f>IF('Mercado 8'!$Q$9&lt;=Estratégia!$W$6,0.5,0)+IF('Mercado 8'!$S$9&gt;=Estratégia!$W$6,0.5,0)</f>
        <v>0.5</v>
      </c>
      <c r="X17" s="93">
        <f>IF('Mercado 8'!$Q$9&lt;=Estratégia!$X$6,0.5,0)+IF('Mercado 8'!$S$9&gt;=Estratégia!$X$6,0.5,0)</f>
        <v>0.5</v>
      </c>
      <c r="Y17" s="93">
        <f>IF('Mercado 8'!$Q$9&lt;=Estratégia!$Y$6,0.5,0)+IF('Mercado 8'!$S$9&gt;=Estratégia!$Y$6,0.5,0)</f>
        <v>0.5</v>
      </c>
      <c r="Z17" s="78" t="str">
        <f>'Mercado 8'!$D$15</f>
        <v>Não Planificado</v>
      </c>
      <c r="AA17" s="75" t="str">
        <f>IF('Mercado 8'!$D$12="","",'Mercado 8'!$D$12)</f>
        <v>Melhor Prática</v>
      </c>
      <c r="AB17" s="76">
        <f t="shared" si="2"/>
        <v>2.5000000000000001E-2</v>
      </c>
      <c r="AC17" s="77">
        <f t="shared" si="4"/>
        <v>1</v>
      </c>
      <c r="AD17" s="102">
        <f>'Mercado 8'!$F$12</f>
        <v>3</v>
      </c>
      <c r="AE17" s="102">
        <f>'Mercado 8'!$G$12</f>
        <v>3</v>
      </c>
      <c r="AF17" s="102">
        <f>'Mercado 8'!$H$12</f>
        <v>3</v>
      </c>
      <c r="AG17" s="102">
        <f>'Mercado 8'!$I$12</f>
        <v>3</v>
      </c>
    </row>
    <row r="18" spans="2:33" ht="45.75" customHeight="1" x14ac:dyDescent="0.35">
      <c r="B18" s="114" t="s">
        <v>204</v>
      </c>
      <c r="C18" s="178" t="s">
        <v>150</v>
      </c>
      <c r="D18" s="178" t="s">
        <v>207</v>
      </c>
      <c r="E18" s="71">
        <v>0.02</v>
      </c>
      <c r="F18" s="75" t="str">
        <f>'Mercado 9'!$D$7</f>
        <v>Não cumpre</v>
      </c>
      <c r="G18" s="87">
        <f t="shared" si="0"/>
        <v>0</v>
      </c>
      <c r="H18" s="102">
        <f>'Mercado 9'!$F$7</f>
        <v>2</v>
      </c>
      <c r="I18" s="102" t="str">
        <f>'Mercado 9'!$G$7</f>
        <v/>
      </c>
      <c r="J18" s="102" t="str">
        <f>'Mercado 9'!$H$7</f>
        <v/>
      </c>
      <c r="K18" s="102" t="str">
        <f>'Mercado 9'!$I$7</f>
        <v/>
      </c>
      <c r="L18" s="75" t="str">
        <f>IF('Mercado 9'!$D$10="","",'Mercado 9'!$D$10)</f>
        <v>Mais que Cumpre</v>
      </c>
      <c r="M18" s="76">
        <f t="shared" si="1"/>
        <v>1.7000000000000001E-2</v>
      </c>
      <c r="N18" s="77">
        <f t="shared" si="3"/>
        <v>0</v>
      </c>
      <c r="O18" s="102" t="str">
        <f>'Mercado 9'!$F$10</f>
        <v>-</v>
      </c>
      <c r="P18" s="102" t="str">
        <f>'Mercado 9'!$G$10</f>
        <v>D</v>
      </c>
      <c r="Q18" s="102" t="str">
        <f>'Mercado 9'!$H$10</f>
        <v>-</v>
      </c>
      <c r="R18" s="102" t="str">
        <f>'Mercado 9'!$I$10</f>
        <v>-</v>
      </c>
      <c r="S18" s="129" t="str">
        <f>IF('Mercado 9'!$M$10="","",'Mercado 9'!$M$10)</f>
        <v/>
      </c>
      <c r="T18" s="103" t="str">
        <f>IF('Mercado 9'!$O$10="","",'Mercado 9'!$O$10)</f>
        <v/>
      </c>
      <c r="U18" s="94">
        <f>IF('Mercado 9'!$Q$9&lt;=Estratégia!$U$6,0.5,0)+IF('Mercado 9'!$S$9&gt;=Mercado!$U$6,0.5,0)</f>
        <v>0.5</v>
      </c>
      <c r="V18" s="93">
        <f>IF('Mercado 9'!$Q$9&lt;=Estratégia!$V$6,0.5,0)+IF('Mercado 9'!$S$9&gt;=Estratégia!$V$6,0.5,0)</f>
        <v>0.5</v>
      </c>
      <c r="W18" s="93">
        <f>IF('Mercado 9'!$Q$9&lt;=Estratégia!$W$6,0.5,0)+IF('Mercado 9'!$S$9&gt;=Estratégia!$W$6,0.5,0)</f>
        <v>0.5</v>
      </c>
      <c r="X18" s="93">
        <f>IF('Mercado 9'!$Q$9&lt;=Estratégia!$X$6,0.5,0)+IF('Mercado 9'!$S$9&gt;=Estratégia!$X$6,0.5,0)</f>
        <v>0.5</v>
      </c>
      <c r="Y18" s="93">
        <f>IF('Mercado 9'!$Q$9&lt;=Estratégia!$Y$6,0.5,0)+IF('Mercado 9'!$S$9&gt;=Estratégia!$Y$6,0.5,0)</f>
        <v>0.5</v>
      </c>
      <c r="Z18" s="78" t="str">
        <f>'Mercado 9'!$D$15</f>
        <v>Não Planificado</v>
      </c>
      <c r="AA18" s="75" t="str">
        <f>IF('Mercado 9'!$D$12="","",'Mercado 9'!$D$12)</f>
        <v>Melhor Prática</v>
      </c>
      <c r="AB18" s="76">
        <f t="shared" si="2"/>
        <v>0.02</v>
      </c>
      <c r="AC18" s="77">
        <f t="shared" si="4"/>
        <v>1.1764705882352942</v>
      </c>
      <c r="AD18" s="102">
        <f>'Mercado 9'!$F$12</f>
        <v>3</v>
      </c>
      <c r="AE18" s="102">
        <f>'Mercado 9'!$G$12</f>
        <v>3</v>
      </c>
      <c r="AF18" s="102">
        <f>'Mercado 9'!$H$12</f>
        <v>3</v>
      </c>
      <c r="AG18" s="102">
        <f>'Mercado 9'!$I$12</f>
        <v>3</v>
      </c>
    </row>
    <row r="19" spans="2:33" ht="45.75" customHeight="1" x14ac:dyDescent="0.35">
      <c r="B19" s="114" t="s">
        <v>208</v>
      </c>
      <c r="C19" s="178" t="s">
        <v>153</v>
      </c>
      <c r="D19" s="178" t="s">
        <v>209</v>
      </c>
      <c r="E19" s="73">
        <v>0.02</v>
      </c>
      <c r="F19" s="75" t="str">
        <f>'Mercado 10'!$D$7</f>
        <v/>
      </c>
      <c r="G19" s="87">
        <f t="shared" si="0"/>
        <v>0</v>
      </c>
      <c r="H19" s="102" t="str">
        <f>'Mercado 10'!$F$7</f>
        <v/>
      </c>
      <c r="I19" s="102" t="str">
        <f>'Mercado 10'!$G$7</f>
        <v/>
      </c>
      <c r="J19" s="102" t="str">
        <f>'Mercado 10'!$H$7</f>
        <v/>
      </c>
      <c r="K19" s="102" t="str">
        <f>'Mercado 10'!$I$7</f>
        <v/>
      </c>
      <c r="L19" s="75" t="str">
        <f>IF('Mercado 10'!$D$10="","",'Mercado 10'!$D$10)</f>
        <v>Cumpre</v>
      </c>
      <c r="M19" s="76">
        <f t="shared" si="1"/>
        <v>1.3999999999999999E-2</v>
      </c>
      <c r="N19" s="77">
        <f t="shared" si="3"/>
        <v>0</v>
      </c>
      <c r="O19" s="102" t="str">
        <f>'Mercado 10'!$F$10</f>
        <v>-</v>
      </c>
      <c r="P19" s="102" t="str">
        <f>'Mercado 10'!$G$10</f>
        <v>D</v>
      </c>
      <c r="Q19" s="102" t="str">
        <f>'Mercado 10'!$H$10</f>
        <v>-</v>
      </c>
      <c r="R19" s="102" t="str">
        <f>'Mercado 10'!$I$10</f>
        <v>-</v>
      </c>
      <c r="S19" s="129" t="str">
        <f>IF('Mercado 10'!$M$10="","",'Mercado 10'!$M$10)</f>
        <v/>
      </c>
      <c r="T19" s="103" t="str">
        <f>IF('Mercado 10'!$O$10="","",'Mercado 10'!$O$10)</f>
        <v/>
      </c>
      <c r="U19" s="94">
        <f>IF('Mercado 10'!$Q$9&lt;=Estratégia!$U$6,0.5,0)+IF('Mercado 10'!$S$9&gt;=Mercado!$U$6,0.5,0)</f>
        <v>0.5</v>
      </c>
      <c r="V19" s="93">
        <f>IF('Mercado 10'!$Q$9&lt;=Estratégia!$V$6,0.5,0)+IF('Mercado 10'!$S$9&gt;=Estratégia!$V$6,0.5,0)</f>
        <v>0.5</v>
      </c>
      <c r="W19" s="93">
        <f>IF('Mercado 10'!$Q$9&lt;=Estratégia!$W$6,0.5,0)+IF('Mercado 10'!$S$9&gt;=Estratégia!$W$6,0.5,0)</f>
        <v>0.5</v>
      </c>
      <c r="X19" s="93">
        <f>IF('Mercado 10'!$Q$9&lt;=Estratégia!$X$6,0.5,0)+IF('Mercado 10'!$S$9&gt;=Estratégia!$X$6,0.5,0)</f>
        <v>0.5</v>
      </c>
      <c r="Y19" s="93">
        <f>IF('Mercado 10'!$Q$9&lt;=Estratégia!$Y$6,0.5,0)+IF('Mercado 10'!$S$9&gt;=Estratégia!$Y$6,0.5,0)</f>
        <v>0.5</v>
      </c>
      <c r="Z19" s="78" t="str">
        <f>'Mercado 10'!$D$15</f>
        <v>Não Planificado</v>
      </c>
      <c r="AA19" s="75" t="str">
        <f>IF('Mercado 10'!$D$12="","",'Mercado 10'!$D$12)</f>
        <v>Mais que cumpre</v>
      </c>
      <c r="AB19" s="76">
        <f t="shared" si="2"/>
        <v>1.7000000000000001E-2</v>
      </c>
      <c r="AC19" s="77">
        <f t="shared" si="4"/>
        <v>1.2142857142857144</v>
      </c>
      <c r="AD19" s="102">
        <f>'Mercado 10'!$F$12</f>
        <v>3</v>
      </c>
      <c r="AE19" s="102">
        <f>'Mercado 10'!$G$12</f>
        <v>3</v>
      </c>
      <c r="AF19" s="102">
        <f>'Mercado 10'!$H$12</f>
        <v>3</v>
      </c>
      <c r="AG19" s="102">
        <f>'Mercado 10'!$I$12</f>
        <v>1</v>
      </c>
    </row>
    <row r="20" spans="2:33" ht="45.75" customHeight="1" x14ac:dyDescent="0.35">
      <c r="B20" s="114" t="s">
        <v>208</v>
      </c>
      <c r="C20" s="178" t="s">
        <v>156</v>
      </c>
      <c r="D20" s="178" t="s">
        <v>210</v>
      </c>
      <c r="E20" s="71">
        <v>1.4999999999999999E-2</v>
      </c>
      <c r="F20" s="75" t="str">
        <f>'Mercado 11'!$D$7</f>
        <v>Não cumpre</v>
      </c>
      <c r="G20" s="87">
        <f t="shared" si="0"/>
        <v>0</v>
      </c>
      <c r="H20" s="102">
        <f>'Mercado 11'!$F$7</f>
        <v>2</v>
      </c>
      <c r="I20" s="102" t="str">
        <f>'Mercado 11'!$G$7</f>
        <v/>
      </c>
      <c r="J20" s="102" t="str">
        <f>'Mercado 11'!$H$7</f>
        <v/>
      </c>
      <c r="K20" s="102" t="str">
        <f>'Mercado 11'!$I$7</f>
        <v/>
      </c>
      <c r="L20" s="75" t="str">
        <f>IF('Mercado 11'!$D$10="","",'Mercado 11'!$D$10)</f>
        <v>Cumpre</v>
      </c>
      <c r="M20" s="76">
        <f t="shared" si="1"/>
        <v>1.0499999999999999E-2</v>
      </c>
      <c r="N20" s="77">
        <f t="shared" si="3"/>
        <v>0</v>
      </c>
      <c r="O20" s="102" t="str">
        <f>'Mercado 11'!$F$10</f>
        <v>D</v>
      </c>
      <c r="P20" s="102" t="str">
        <f>'Mercado 11'!$G$10</f>
        <v>D</v>
      </c>
      <c r="Q20" s="102" t="str">
        <f>'Mercado 11'!$H$10</f>
        <v>-</v>
      </c>
      <c r="R20" s="102" t="str">
        <f>'Mercado 11'!$I$10</f>
        <v>-</v>
      </c>
      <c r="S20" s="129">
        <f>IF('Mercado 11'!$M$10="","",'Mercado 11'!$M$10)</f>
        <v>3</v>
      </c>
      <c r="T20" s="103" t="str">
        <f>IF('Mercado 11'!$O$10="","",'Mercado 11'!$O$10)</f>
        <v/>
      </c>
      <c r="U20" s="94">
        <f>IF('Mercado 11'!$Q$9&lt;=Estratégia!$U$6,0.5,0)+IF('Mercado 11'!$S$9&gt;=Mercado!$U$6,0.5,0)</f>
        <v>0.5</v>
      </c>
      <c r="V20" s="93">
        <f>IF('Mercado 11'!$Q$9&lt;=Estratégia!$V$6,0.5,0)+IF('Mercado 11'!$S$9&gt;=Estratégia!$V$6,0.5,0)</f>
        <v>0.5</v>
      </c>
      <c r="W20" s="93">
        <f>IF('Mercado 11'!$Q$9&lt;=Estratégia!$W$6,0.5,0)+IF('Mercado 11'!$S$9&gt;=Estratégia!$W$6,0.5,0)</f>
        <v>1</v>
      </c>
      <c r="X20" s="93">
        <f>IF('Mercado 11'!$Q$9&lt;=Estratégia!$X$6,0.5,0)+IF('Mercado 11'!$S$9&gt;=Estratégia!$X$6,0.5,0)</f>
        <v>1</v>
      </c>
      <c r="Y20" s="93">
        <f>IF('Mercado 11'!$Q$9&lt;=Estratégia!$Y$6,0.5,0)+IF('Mercado 11'!$S$9&gt;=Estratégia!$Y$6,0.5,0)</f>
        <v>1</v>
      </c>
      <c r="Z20" s="78" t="str">
        <f>'Mercado 11'!$D$15</f>
        <v>Atrasado</v>
      </c>
      <c r="AA20" s="75" t="str">
        <f>IF('Mercado 11'!$D$12="","",'Mercado 11'!$D$12)</f>
        <v>Melhor Prática</v>
      </c>
      <c r="AB20" s="76">
        <f t="shared" si="2"/>
        <v>1.4999999999999999E-2</v>
      </c>
      <c r="AC20" s="77">
        <f t="shared" si="4"/>
        <v>1.4285714285714286</v>
      </c>
      <c r="AD20" s="102">
        <f>'Mercado 11'!$F$12</f>
        <v>3</v>
      </c>
      <c r="AE20" s="102">
        <f>'Mercado 11'!$G$12</f>
        <v>3</v>
      </c>
      <c r="AF20" s="102">
        <f>'Mercado 11'!$H$12</f>
        <v>3</v>
      </c>
      <c r="AG20" s="102">
        <f>'Mercado 11'!$I$12</f>
        <v>3</v>
      </c>
    </row>
    <row r="21" spans="2:33" ht="45.75" customHeight="1" x14ac:dyDescent="0.35">
      <c r="B21" s="114" t="s">
        <v>208</v>
      </c>
      <c r="C21" s="178" t="s">
        <v>159</v>
      </c>
      <c r="D21" s="178" t="s">
        <v>211</v>
      </c>
      <c r="E21" s="73">
        <v>1.4999999999999999E-2</v>
      </c>
      <c r="F21" s="75" t="str">
        <f>'Mercado 12'!$D$7</f>
        <v>Não cumpre</v>
      </c>
      <c r="G21" s="87">
        <f t="shared" si="0"/>
        <v>0</v>
      </c>
      <c r="H21" s="102">
        <f>'Mercado 12'!$F$7</f>
        <v>1</v>
      </c>
      <c r="I21" s="102">
        <f>'Mercado 12'!$G$7</f>
        <v>3</v>
      </c>
      <c r="J21" s="102" t="str">
        <f>'Mercado 12'!$H$7</f>
        <v/>
      </c>
      <c r="K21" s="102" t="str">
        <f>'Mercado 12'!$I$7</f>
        <v/>
      </c>
      <c r="L21" s="75" t="str">
        <f>IF('Mercado 12'!$D$10="","",'Mercado 12'!$D$10)</f>
        <v>Cumpre</v>
      </c>
      <c r="M21" s="76">
        <f t="shared" si="1"/>
        <v>1.0499999999999999E-2</v>
      </c>
      <c r="N21" s="77">
        <f t="shared" si="3"/>
        <v>0</v>
      </c>
      <c r="O21" s="102" t="str">
        <f>'Mercado 12'!$F$10</f>
        <v>-</v>
      </c>
      <c r="P21" s="102" t="str">
        <f>'Mercado 12'!$G$10</f>
        <v>D</v>
      </c>
      <c r="Q21" s="102" t="str">
        <f>'Mercado 12'!$H$10</f>
        <v>D</v>
      </c>
      <c r="R21" s="102" t="str">
        <f>'Mercado 12'!$I$10</f>
        <v>D</v>
      </c>
      <c r="S21" s="129">
        <f>IF('Mercado 12'!$M$10="","",'Mercado 12'!$M$10)</f>
        <v>3</v>
      </c>
      <c r="T21" s="103" t="str">
        <f>IF('Mercado 12'!$O$10="","",'Mercado 12'!$O$10)</f>
        <v>Alta</v>
      </c>
      <c r="U21" s="94">
        <f>IF('Mercado 12'!$Q$9&lt;=Estratégia!$U$6,0.5,0)+IF('Mercado 12'!$S$9&gt;=Mercado!$U$6,0.5,0)</f>
        <v>0.5</v>
      </c>
      <c r="V21" s="93">
        <f>IF('Mercado 12'!$Q$9&lt;=Estratégia!$V$6,0.5,0)+IF('Mercado 12'!$S$9&gt;=Estratégia!$V$6,0.5,0)</f>
        <v>0.5</v>
      </c>
      <c r="W21" s="93">
        <f>IF('Mercado 12'!$Q$9&lt;=Estratégia!$W$6,0.5,0)+IF('Mercado 12'!$S$9&gt;=Estratégia!$W$6,0.5,0)</f>
        <v>0.5</v>
      </c>
      <c r="X21" s="93">
        <f>IF('Mercado 12'!$Q$9&lt;=Estratégia!$X$6,0.5,0)+IF('Mercado 12'!$S$9&gt;=Estratégia!$X$6,0.5,0)</f>
        <v>0.5</v>
      </c>
      <c r="Y21" s="93">
        <f>IF('Mercado 12'!$Q$9&lt;=Estratégia!$Y$6,0.5,0)+IF('Mercado 12'!$S$9&gt;=Estratégia!$Y$6,0.5,0)</f>
        <v>0.5</v>
      </c>
      <c r="Z21" s="78" t="str">
        <f>'Mercado 12'!$D$15</f>
        <v>Finalizado</v>
      </c>
      <c r="AA21" s="75" t="str">
        <f>IF('Mercado 12'!$D$12="","",'Mercado 12'!$D$12)</f>
        <v>Melhor Prática</v>
      </c>
      <c r="AB21" s="76">
        <f t="shared" si="2"/>
        <v>1.4999999999999999E-2</v>
      </c>
      <c r="AC21" s="77">
        <f t="shared" si="4"/>
        <v>1.4285714285714286</v>
      </c>
      <c r="AD21" s="102">
        <f>'Mercado 12'!$F$12</f>
        <v>3</v>
      </c>
      <c r="AE21" s="102">
        <f>'Mercado 12'!$G$12</f>
        <v>3</v>
      </c>
      <c r="AF21" s="102">
        <f>'Mercado 12'!$H$12</f>
        <v>3</v>
      </c>
      <c r="AG21" s="102">
        <f>'Mercado 12'!$I$12</f>
        <v>3</v>
      </c>
    </row>
    <row r="22" spans="2:33" ht="45.75" customHeight="1" x14ac:dyDescent="0.35">
      <c r="B22" s="114" t="s">
        <v>208</v>
      </c>
      <c r="C22" s="178" t="s">
        <v>162</v>
      </c>
      <c r="D22" s="178" t="s">
        <v>212</v>
      </c>
      <c r="E22" s="71">
        <v>5.0000000000000001E-3</v>
      </c>
      <c r="F22" s="75" t="str">
        <f>'Mercado 13'!$D$7</f>
        <v>Cumpre</v>
      </c>
      <c r="G22" s="87">
        <f t="shared" si="0"/>
        <v>3.4999999999999996E-3</v>
      </c>
      <c r="H22" s="102">
        <f>'Mercado 13'!$F$7</f>
        <v>3</v>
      </c>
      <c r="I22" s="102">
        <f>'Mercado 13'!$G$7</f>
        <v>3</v>
      </c>
      <c r="J22" s="102">
        <f>'Mercado 13'!$H$7</f>
        <v>1</v>
      </c>
      <c r="K22" s="102" t="str">
        <f>'Mercado 13'!$I$7</f>
        <v/>
      </c>
      <c r="L22" s="75" t="str">
        <f>IF('Mercado 13'!$D$10="","",'Mercado 13'!$D$10)</f>
        <v>Mais que Cumpre</v>
      </c>
      <c r="M22" s="76">
        <f t="shared" si="1"/>
        <v>4.2500000000000003E-3</v>
      </c>
      <c r="N22" s="77">
        <f t="shared" si="3"/>
        <v>0.82352941176470573</v>
      </c>
      <c r="O22" s="102" t="str">
        <f>'Mercado 13'!$F$10</f>
        <v>-</v>
      </c>
      <c r="P22" s="102" t="str">
        <f>'Mercado 13'!$G$10</f>
        <v>-</v>
      </c>
      <c r="Q22" s="102" t="str">
        <f>'Mercado 13'!$H$10</f>
        <v>D</v>
      </c>
      <c r="R22" s="102" t="str">
        <f>'Mercado 13'!$I$10</f>
        <v>D</v>
      </c>
      <c r="S22" s="129">
        <f>IF('Mercado 13'!$M$10="","",'Mercado 13'!$M$10)</f>
        <v>3</v>
      </c>
      <c r="T22" s="103" t="str">
        <f>IF('Mercado 13'!$O$10="","",'Mercado 13'!$O$10)</f>
        <v>Baja</v>
      </c>
      <c r="U22" s="94">
        <f>IF('Mercado 13'!$Q$9&lt;=Estratégia!$U$6,0.5,0)+IF('Mercado 13'!$S$9&gt;=Mercado!$U$6,0.5,0)</f>
        <v>0.5</v>
      </c>
      <c r="V22" s="93">
        <f>IF('Mercado 13'!$Q$9&lt;=Estratégia!$V$6,0.5,0)+IF('Mercado 13'!$S$9&gt;=Estratégia!$V$6,0.5,0)</f>
        <v>0.5</v>
      </c>
      <c r="W22" s="93">
        <f>IF('Mercado 13'!$Q$9&lt;=Estratégia!$W$6,0.5,0)+IF('Mercado 13'!$S$9&gt;=Estratégia!$W$6,0.5,0)</f>
        <v>0.5</v>
      </c>
      <c r="X22" s="93">
        <f>IF('Mercado 13'!$Q$9&lt;=Estratégia!$X$6,0.5,0)+IF('Mercado 13'!$S$9&gt;=Estratégia!$X$6,0.5,0)</f>
        <v>0.5</v>
      </c>
      <c r="Y22" s="93">
        <f>IF('Mercado 13'!$Q$9&lt;=Estratégia!$Y$6,0.5,0)+IF('Mercado 13'!$S$9&gt;=Estratégia!$Y$6,0.5,0)</f>
        <v>0.5</v>
      </c>
      <c r="Z22" s="78" t="str">
        <f>'Mercado 13'!$D$15</f>
        <v>À Tempo</v>
      </c>
      <c r="AA22" s="75" t="str">
        <f>IF('Mercado 13'!$D$12="","",'Mercado 13'!$D$12)</f>
        <v>Melhor Prática</v>
      </c>
      <c r="AB22" s="76">
        <f t="shared" si="2"/>
        <v>5.0000000000000001E-3</v>
      </c>
      <c r="AC22" s="77">
        <f t="shared" si="4"/>
        <v>1.1764705882352942</v>
      </c>
      <c r="AD22" s="102">
        <f>'Mercado 13'!$F$12</f>
        <v>3</v>
      </c>
      <c r="AE22" s="102">
        <f>'Mercado 13'!$G$12</f>
        <v>3</v>
      </c>
      <c r="AF22" s="102">
        <f>'Mercado 13'!$H$12</f>
        <v>3</v>
      </c>
      <c r="AG22" s="102">
        <f>'Mercado 13'!$I$12</f>
        <v>3</v>
      </c>
    </row>
    <row r="23" spans="2:33" ht="45.75" customHeight="1" x14ac:dyDescent="0.35">
      <c r="B23" s="114" t="s">
        <v>155</v>
      </c>
      <c r="C23" s="178" t="s">
        <v>164</v>
      </c>
      <c r="D23" s="178" t="s">
        <v>213</v>
      </c>
      <c r="E23" s="73">
        <v>1.4999999999999999E-2</v>
      </c>
      <c r="F23" s="75" t="str">
        <f>'Mercado 14'!$D$7</f>
        <v>Não cumpre</v>
      </c>
      <c r="G23" s="87">
        <f>IF($F23="No Parcial",0,IF($F23="Parcial",$E23*0.4,IF($F23="Parcial",$E23*0.7,IF($F23="Más que Parcial",$E23*0.85,IF($F23="Melhor Prática",E23,0)))))</f>
        <v>0</v>
      </c>
      <c r="H23" s="102">
        <f>'Mercado 14'!$F$7</f>
        <v>2</v>
      </c>
      <c r="I23" s="102" t="str">
        <f>'Mercado 14'!$G$7</f>
        <v/>
      </c>
      <c r="J23" s="102" t="str">
        <f>'Mercado 14'!$H$7</f>
        <v/>
      </c>
      <c r="K23" s="102" t="str">
        <f>'Mercado 14'!$I$7</f>
        <v/>
      </c>
      <c r="L23" s="75" t="str">
        <f>IF('Mercado 14'!$D$10="","",'Mercado 14'!$D$10)</f>
        <v>Cumpre</v>
      </c>
      <c r="M23" s="76">
        <f>IF($L23="No Parcial",0,IF($L23="Parcial",$E23*0.4,IF($L23="Parcial",$E23*0.7,IF($L23="Más que Parcial",$E23*0.85,IF($L23="Melhor Prática",E23,0)))))</f>
        <v>0</v>
      </c>
      <c r="N23" s="77" t="str">
        <f>IFERROR(G23/M23,"")</f>
        <v/>
      </c>
      <c r="O23" s="102" t="str">
        <f>'Mercado 14'!$F$10</f>
        <v>D</v>
      </c>
      <c r="P23" s="102" t="str">
        <f>'Mercado 14'!$G$10</f>
        <v>D</v>
      </c>
      <c r="Q23" s="102" t="str">
        <f>'Mercado 14'!$H$10</f>
        <v>-</v>
      </c>
      <c r="R23" s="102" t="str">
        <f>'Mercado 14'!$I$10</f>
        <v>-</v>
      </c>
      <c r="S23" s="129" t="str">
        <f>IF('Mercado 14'!$M$10="","",'Mercado 14'!$M$10)</f>
        <v/>
      </c>
      <c r="T23" s="103" t="str">
        <f>IF('Mercado 14'!$O$10="","",'Mercado 14'!$O$10)</f>
        <v/>
      </c>
      <c r="U23" s="94">
        <f>IF('Mercado 14'!$Q$9&lt;=Estratégia!$U$6,0.5,0)+IF('Mercado 14'!$S$9&gt;=Mercado!$U$6,0.5,0)</f>
        <v>0.5</v>
      </c>
      <c r="V23" s="93">
        <f>IF('Mercado 14'!$Q$9&lt;=Estratégia!$V$6,0.5,0)+IF('Mercado 14'!$S$9&gt;=Estratégia!$V$6,0.5,0)</f>
        <v>0.5</v>
      </c>
      <c r="W23" s="93">
        <f>IF('Mercado 14'!$Q$9&lt;=Estratégia!$W$6,0.5,0)+IF('Mercado 14'!$S$9&gt;=Estratégia!$W$6,0.5,0)</f>
        <v>0.5</v>
      </c>
      <c r="X23" s="93">
        <f>IF('Mercado 14'!$Q$9&lt;=Estratégia!$X$6,0.5,0)+IF('Mercado 14'!$S$9&gt;=Estratégia!$X$6,0.5,0)</f>
        <v>0.5</v>
      </c>
      <c r="Y23" s="93">
        <f>IF('Mercado 14'!$Q$9&lt;=Estratégia!$Y$6,0.5,0)+IF('Mercado 14'!$S$9&gt;=Estratégia!$Y$6,0.5,0)</f>
        <v>0.5</v>
      </c>
      <c r="Z23" s="78" t="str">
        <f>'Mercado 14'!$D$15</f>
        <v>Não Planificado</v>
      </c>
      <c r="AA23" s="75" t="str">
        <f>IF('Mercado 14'!$D$12="","",'Mercado 14'!$D$12)</f>
        <v>Mais que cumpre</v>
      </c>
      <c r="AB23" s="76">
        <f>IF($AA23="Não cumpre",0,IF($AA23="Parcial",$E23*0.4,IF($AA23="cumpre",$E23*0.7,IF($AA23="Mais que cumpre",$E23*0.85,IF($AA23="Melhor Prática",E23,0)))))</f>
        <v>1.2749999999999999E-2</v>
      </c>
      <c r="AC23" s="77" t="str">
        <f t="shared" si="4"/>
        <v/>
      </c>
      <c r="AD23" s="102">
        <f>'Mercado 14'!$F$12</f>
        <v>3</v>
      </c>
      <c r="AE23" s="102">
        <f>'Mercado 14'!$G$12</f>
        <v>3</v>
      </c>
      <c r="AF23" s="102">
        <f>'Mercado 14'!$H$12</f>
        <v>3</v>
      </c>
      <c r="AG23" s="102" t="str">
        <f>'Mercado 14'!$I$12</f>
        <v/>
      </c>
    </row>
    <row r="24" spans="2:33" ht="45.75" customHeight="1" x14ac:dyDescent="0.35">
      <c r="B24" s="114" t="s">
        <v>158</v>
      </c>
      <c r="C24" s="178" t="s">
        <v>166</v>
      </c>
      <c r="D24" s="178" t="s">
        <v>214</v>
      </c>
      <c r="E24" s="71">
        <v>0.01</v>
      </c>
      <c r="F24" s="75" t="str">
        <f>'Mercado 15'!$D$7</f>
        <v>Não cumpre</v>
      </c>
      <c r="G24" s="87">
        <f>IF($F24="No Parcial",0,IF($F24="Parcial",$E24*0.4,IF($F24="Parcial",$E24*0.7,IF($F24="Más que Parcial",$E24*0.85,IF($F24="Melhor Prática",E24,0)))))</f>
        <v>0</v>
      </c>
      <c r="H24" s="102">
        <f>'Mercado 15'!$F$7</f>
        <v>2</v>
      </c>
      <c r="I24" s="102" t="str">
        <f>'Mercado 15'!$G$7</f>
        <v/>
      </c>
      <c r="J24" s="102" t="str">
        <f>'Mercado 15'!$H$7</f>
        <v/>
      </c>
      <c r="K24" s="102" t="str">
        <f>'Mercado 15'!$I$7</f>
        <v/>
      </c>
      <c r="L24" s="75" t="str">
        <f>IF('Mercado 15'!$D$10="","",'Mercado 15'!$D$10)</f>
        <v>Cumpre</v>
      </c>
      <c r="M24" s="76">
        <f>IF($L24="No Parcial",0,IF($L24="Parcial",$E24*0.4,IF($L24="Parcial",$E24*0.7,IF($L24="Más que Parcial",$E24*0.85,IF($L24="Melhor Prática",E24,0)))))</f>
        <v>0</v>
      </c>
      <c r="N24" s="77" t="str">
        <f>IFERROR(G24/M24,"")</f>
        <v/>
      </c>
      <c r="O24" s="102" t="str">
        <f>'Mercado 15'!$F$10</f>
        <v>-</v>
      </c>
      <c r="P24" s="102" t="str">
        <f>'Mercado 15'!$G$10</f>
        <v>D</v>
      </c>
      <c r="Q24" s="102" t="str">
        <f>'Mercado 15'!$H$10</f>
        <v>D</v>
      </c>
      <c r="R24" s="102" t="str">
        <f>'Mercado 15'!$I$10</f>
        <v>-</v>
      </c>
      <c r="S24" s="129">
        <f>IF('Mercado 15'!$M$10="","",'Mercado 15'!$M$10)</f>
        <v>2</v>
      </c>
      <c r="T24" s="103" t="str">
        <f>IF('Mercado 15'!$O$10="","",'Mercado 15'!$O$10)</f>
        <v>Baja</v>
      </c>
      <c r="U24" s="94">
        <f>IF('Mercado 15'!$Q$9&lt;=Estratégia!$U$6,0.5,0)+IF('Mercado 15'!$S$9&gt;=Mercado!$U$6,0.5,0)</f>
        <v>0.5</v>
      </c>
      <c r="V24" s="93">
        <f>IF('Mercado 15'!$Q$9&lt;=Estratégia!$V$6,0.5,0)+IF('Mercado 15'!$S$9&gt;=Estratégia!$V$6,0.5,0)</f>
        <v>0.5</v>
      </c>
      <c r="W24" s="93">
        <f>IF('Mercado 15'!$Q$9&lt;=Estratégia!$W$6,0.5,0)+IF('Mercado 15'!$S$9&gt;=Estratégia!$W$6,0.5,0)</f>
        <v>1</v>
      </c>
      <c r="X24" s="93">
        <f>IF('Mercado 15'!$Q$9&lt;=Estratégia!$X$6,0.5,0)+IF('Mercado 15'!$S$9&gt;=Estratégia!$X$6,0.5,0)</f>
        <v>1</v>
      </c>
      <c r="Y24" s="93">
        <f>IF('Mercado 15'!$Q$9&lt;=Estratégia!$Y$6,0.5,0)+IF('Mercado 15'!$S$9&gt;=Estratégia!$Y$6,0.5,0)</f>
        <v>1</v>
      </c>
      <c r="Z24" s="78" t="str">
        <f>'Mercado 15'!$D$15</f>
        <v>À Tempo</v>
      </c>
      <c r="AA24" s="75" t="str">
        <f>IF('Mercado 15'!$D$12="","",'Mercado 15'!$D$12)</f>
        <v>Parcial</v>
      </c>
      <c r="AB24" s="76">
        <f>IF($AA24="Não cumpre",0,IF($AA24="Parcial",$E24*0.4,IF($AA24="cumpre",$E24*0.7,IF($AA24="Mais que cumpre",$E24*0.85,IF($AA24="Melhor Prática",E24,0)))))</f>
        <v>4.0000000000000001E-3</v>
      </c>
      <c r="AC24" s="77" t="str">
        <f t="shared" si="4"/>
        <v/>
      </c>
      <c r="AD24" s="102">
        <f>'Mercado 15'!$F$12</f>
        <v>3</v>
      </c>
      <c r="AE24" s="102">
        <f>'Mercado 15'!$G$12</f>
        <v>2</v>
      </c>
      <c r="AF24" s="102" t="str">
        <f>'Mercado 15'!$H$12</f>
        <v/>
      </c>
      <c r="AG24" s="102" t="str">
        <f>'Mercado 15'!$I$12</f>
        <v/>
      </c>
    </row>
    <row r="25" spans="2:33" ht="14.5" x14ac:dyDescent="0.35"/>
    <row r="26" spans="2:33" ht="11.25" customHeight="1" x14ac:dyDescent="0.35">
      <c r="B26" s="81"/>
      <c r="C26" s="280" t="s">
        <v>238</v>
      </c>
      <c r="D26" s="280"/>
      <c r="E26" s="281">
        <f>SUM(E10:E24)</f>
        <v>0.25</v>
      </c>
      <c r="F26" s="296"/>
      <c r="G26" s="284">
        <f>SUM(G10:G24)</f>
        <v>7.9500000000000001E-2</v>
      </c>
      <c r="H26" s="88"/>
      <c r="I26" s="88"/>
      <c r="J26" s="88"/>
      <c r="K26" s="88"/>
      <c r="L26" s="82"/>
      <c r="M26" s="286">
        <f>SUM(M10:M24)</f>
        <v>0.18975000000000006</v>
      </c>
      <c r="N26" s="288">
        <f>IFERROR(G26/M26,"")</f>
        <v>0.41897233201581013</v>
      </c>
      <c r="O26" s="89"/>
      <c r="P26" s="89"/>
      <c r="Q26" s="89"/>
      <c r="R26" s="89"/>
      <c r="S26" s="89"/>
      <c r="T26" s="89"/>
      <c r="U26" s="89"/>
      <c r="V26" s="89"/>
      <c r="W26" s="89"/>
      <c r="X26" s="89"/>
      <c r="Y26" s="89"/>
      <c r="Z26" s="83"/>
      <c r="AA26" s="84"/>
      <c r="AB26" s="290">
        <f>SUM(AB10:AB24)</f>
        <v>0.19325000000000006</v>
      </c>
      <c r="AC26" s="292">
        <f>IFERROR(M26/AB26,"")</f>
        <v>0.981888745148771</v>
      </c>
      <c r="AD26" s="279"/>
      <c r="AE26" s="279"/>
      <c r="AF26" s="279"/>
      <c r="AG26" s="279"/>
    </row>
    <row r="27" spans="2:33" ht="22.5" x14ac:dyDescent="0.35">
      <c r="B27" s="81"/>
      <c r="C27" s="280"/>
      <c r="D27" s="280"/>
      <c r="E27" s="281"/>
      <c r="F27" s="297"/>
      <c r="G27" s="285"/>
      <c r="H27" s="88"/>
      <c r="I27" s="88"/>
      <c r="J27" s="88"/>
      <c r="K27" s="88"/>
      <c r="L27" s="85"/>
      <c r="M27" s="287"/>
      <c r="N27" s="289"/>
      <c r="O27" s="89"/>
      <c r="P27" s="89"/>
      <c r="Q27" s="89"/>
      <c r="R27" s="89"/>
      <c r="S27" s="89"/>
      <c r="T27" s="89"/>
      <c r="U27" s="89"/>
      <c r="V27" s="89"/>
      <c r="W27" s="89"/>
      <c r="X27" s="89"/>
      <c r="Y27" s="89"/>
      <c r="Z27" s="83"/>
      <c r="AA27" s="84"/>
      <c r="AB27" s="290"/>
      <c r="AC27" s="292"/>
      <c r="AD27" s="279"/>
      <c r="AE27" s="279"/>
      <c r="AF27" s="279"/>
      <c r="AG27" s="279"/>
    </row>
    <row r="28" spans="2:33" ht="14.5" x14ac:dyDescent="0.35"/>
    <row r="29" spans="2:33" ht="15" customHeight="1" x14ac:dyDescent="0.35"/>
    <row r="30" spans="2:33" ht="15" customHeight="1" x14ac:dyDescent="0.35"/>
    <row r="31" spans="2:33" ht="15" customHeight="1" x14ac:dyDescent="0.35"/>
  </sheetData>
  <autoFilter ref="B9:AG9" xr:uid="{F3416D7B-8507-4AF1-AC12-A67AE73E163C}"/>
  <dataConsolidate/>
  <mergeCells count="49">
    <mergeCell ref="AC26:AC27"/>
    <mergeCell ref="AD26:AD27"/>
    <mergeCell ref="AE26:AE27"/>
    <mergeCell ref="AF26:AF27"/>
    <mergeCell ref="AG26:AG27"/>
    <mergeCell ref="AE7:AE8"/>
    <mergeCell ref="AF7:AF8"/>
    <mergeCell ref="AG7:AG8"/>
    <mergeCell ref="C26:D27"/>
    <mergeCell ref="E26:E27"/>
    <mergeCell ref="F26:F27"/>
    <mergeCell ref="G26:G27"/>
    <mergeCell ref="M26:M27"/>
    <mergeCell ref="N26:N27"/>
    <mergeCell ref="AB26:AB27"/>
    <mergeCell ref="Y7:Y8"/>
    <mergeCell ref="Z7:Z8"/>
    <mergeCell ref="AA7:AA8"/>
    <mergeCell ref="AB7:AB8"/>
    <mergeCell ref="AC7:AC8"/>
    <mergeCell ref="AD7:AD8"/>
    <mergeCell ref="X7:X8"/>
    <mergeCell ref="M7:M8"/>
    <mergeCell ref="N7:N8"/>
    <mergeCell ref="O7:O8"/>
    <mergeCell ref="P7:P8"/>
    <mergeCell ref="Q7:Q8"/>
    <mergeCell ref="R7:R8"/>
    <mergeCell ref="S7:S8"/>
    <mergeCell ref="T7:T8"/>
    <mergeCell ref="U7:U8"/>
    <mergeCell ref="V7:V8"/>
    <mergeCell ref="W7:W8"/>
    <mergeCell ref="L7:L8"/>
    <mergeCell ref="F3:AE3"/>
    <mergeCell ref="B5:D5"/>
    <mergeCell ref="F5:J5"/>
    <mergeCell ref="L5:M5"/>
    <mergeCell ref="Z5:AA5"/>
    <mergeCell ref="B7:B8"/>
    <mergeCell ref="C7:C8"/>
    <mergeCell ref="D7:D8"/>
    <mergeCell ref="E7:E8"/>
    <mergeCell ref="F7:F8"/>
    <mergeCell ref="G7:G8"/>
    <mergeCell ref="H7:H8"/>
    <mergeCell ref="I7:I8"/>
    <mergeCell ref="J7:J8"/>
    <mergeCell ref="K7:K8"/>
  </mergeCells>
  <conditionalFormatting sqref="H10:K22">
    <cfRule type="iconSet" priority="16">
      <iconSet showValue="0">
        <cfvo type="percent" val="0"/>
        <cfvo type="num" val="2"/>
        <cfvo type="num" val="3"/>
      </iconSet>
    </cfRule>
  </conditionalFormatting>
  <conditionalFormatting sqref="H23:K24">
    <cfRule type="iconSet" priority="7">
      <iconSet showValue="0">
        <cfvo type="percent" val="0"/>
        <cfvo type="num" val="2"/>
        <cfvo type="num" val="3"/>
      </iconSet>
    </cfRule>
  </conditionalFormatting>
  <conditionalFormatting sqref="N10:N22">
    <cfRule type="dataBar" priority="18">
      <dataBar showValue="0">
        <cfvo type="min"/>
        <cfvo type="max"/>
        <color rgb="FF63C384"/>
      </dataBar>
      <extLst>
        <ext xmlns:x14="http://schemas.microsoft.com/office/spreadsheetml/2009/9/main" uri="{B025F937-C7B1-47D3-B67F-A62EFF666E3E}">
          <x14:id>{164FBED7-24C5-46B4-AF3A-76D12EE4480D}</x14:id>
        </ext>
      </extLst>
    </cfRule>
  </conditionalFormatting>
  <conditionalFormatting sqref="N23:N24">
    <cfRule type="dataBar" priority="9">
      <dataBar showValue="0">
        <cfvo type="min"/>
        <cfvo type="max"/>
        <color rgb="FF63C384"/>
      </dataBar>
      <extLst>
        <ext xmlns:x14="http://schemas.microsoft.com/office/spreadsheetml/2009/9/main" uri="{B025F937-C7B1-47D3-B67F-A62EFF666E3E}">
          <x14:id>{62D22C4E-6D59-4B81-9376-156924B178FC}</x14:id>
        </ext>
      </extLst>
    </cfRule>
  </conditionalFormatting>
  <conditionalFormatting sqref="O10:R22">
    <cfRule type="iconSet" priority="14">
      <iconSet showValue="0">
        <cfvo type="percent" val="0"/>
        <cfvo type="num" val="2"/>
        <cfvo type="num" val="3"/>
      </iconSet>
    </cfRule>
  </conditionalFormatting>
  <conditionalFormatting sqref="O23:R24">
    <cfRule type="iconSet" priority="5">
      <iconSet showValue="0">
        <cfvo type="percent" val="0"/>
        <cfvo type="num" val="2"/>
        <cfvo type="num" val="3"/>
      </iconSet>
    </cfRule>
  </conditionalFormatting>
  <conditionalFormatting sqref="U10:Y24">
    <cfRule type="cellIs" dxfId="1029" priority="2" operator="equal">
      <formula>2</formula>
    </cfRule>
    <cfRule type="cellIs" dxfId="1028" priority="3" operator="equal">
      <formula>1</formula>
    </cfRule>
    <cfRule type="cellIs" dxfId="1027" priority="4" operator="equal">
      <formula>0</formula>
    </cfRule>
  </conditionalFormatting>
  <conditionalFormatting sqref="AC10:AC22">
    <cfRule type="dataBar" priority="17">
      <dataBar showValue="0">
        <cfvo type="min"/>
        <cfvo type="max"/>
        <color theme="6" tint="0.39997558519241921"/>
      </dataBar>
      <extLst>
        <ext xmlns:x14="http://schemas.microsoft.com/office/spreadsheetml/2009/9/main" uri="{B025F937-C7B1-47D3-B67F-A62EFF666E3E}">
          <x14:id>{2AA4CA35-5319-480D-B9D7-34262BADFB4A}</x14:id>
        </ext>
      </extLst>
    </cfRule>
  </conditionalFormatting>
  <conditionalFormatting sqref="AC23:AC24">
    <cfRule type="dataBar" priority="8">
      <dataBar showValue="0">
        <cfvo type="min"/>
        <cfvo type="max"/>
        <color theme="6" tint="0.39997558519241921"/>
      </dataBar>
      <extLst>
        <ext xmlns:x14="http://schemas.microsoft.com/office/spreadsheetml/2009/9/main" uri="{B025F937-C7B1-47D3-B67F-A62EFF666E3E}">
          <x14:id>{7561A77F-9EC6-4BA9-AE48-12CEF0963115}</x14:id>
        </ext>
      </extLst>
    </cfRule>
  </conditionalFormatting>
  <conditionalFormatting sqref="AD10:AG22">
    <cfRule type="iconSet" priority="15">
      <iconSet showValue="0">
        <cfvo type="percent" val="0"/>
        <cfvo type="num" val="2"/>
        <cfvo type="num" val="3"/>
      </iconSet>
    </cfRule>
  </conditionalFormatting>
  <conditionalFormatting sqref="AD23:AG24">
    <cfRule type="iconSet" priority="6">
      <iconSet showValue="0">
        <cfvo type="percent" val="0"/>
        <cfvo type="num" val="2"/>
        <cfvo type="num" val="3"/>
      </iconSet>
    </cfRule>
  </conditionalFormatting>
  <hyperlinks>
    <hyperlink ref="C10" location="'Mercado 1'!A1" display="1." xr:uid="{558E23E0-91C5-413B-A57B-0CC5401684D6}"/>
    <hyperlink ref="D10" location="'Mercado 1'!A1" display="Procesamiento de pedido de instalación y retiro" xr:uid="{7A63FAF5-06FD-46A6-8393-982511D456E0}"/>
    <hyperlink ref="C11" location="'Mercado 2'!A1" display="2." xr:uid="{AAE8EB60-6ACC-4644-A99B-541B1F62D43D}"/>
    <hyperlink ref="D11" location="'Mercado 2'!A1" display="Calidad del servicio de instalación" xr:uid="{6112DDFE-E7DB-4189-AE71-2D6946970955}"/>
    <hyperlink ref="C12" location="'Mercado 3'!A1" display="3." xr:uid="{BFE44875-3013-4136-B71D-B9EADA9675A0}"/>
    <hyperlink ref="D12" location="'Mercado 3'!A1" display="Optimización de retiros" xr:uid="{6A09C609-3D6C-4E60-9B38-81FA5B0FBFD8}"/>
    <hyperlink ref="C13" location="'Estrategia 4'!A1" display="4." xr:uid="{AB09ADDD-071C-4C4F-89DB-3850E92A5FE4}"/>
    <hyperlink ref="D13" location="'Mercado 4'!A1" display="Tracking de SLA de instalación" xr:uid="{76A4EEC2-E214-4855-9671-9DAE92017749}"/>
    <hyperlink ref="C14" location="'Mercado 5'!A1" display="5." xr:uid="{94003B1C-9C51-43AC-A026-430856FDC497}"/>
    <hyperlink ref="D14" location="'Mercado 5'!A1" display="Tracking de SLA de retiro" xr:uid="{D3D161D4-B405-4833-97FA-2AC681CCF177}"/>
    <hyperlink ref="C15" location="'Mercado 6'!A1" display="6." xr:uid="{BC308DD4-BEEB-4358-AED5-CA513B77F23C}"/>
    <hyperlink ref="D15" location="'Mercado 6'!A1" display="Análisis de motivos de movimiento" xr:uid="{11289EA7-3F4A-44D6-9DFD-41B5EA65F7F9}"/>
    <hyperlink ref="C16" location="'Mercado 7'!A1" display="7." xr:uid="{44122F90-E32C-4D5B-8B70-ED97531A9503}"/>
    <hyperlink ref="D16" location="'Mercado 7'!A1" display="Gestión de la lista foco" xr:uid="{AD36E792-FF16-4680-B38E-E075C78788F9}"/>
    <hyperlink ref="C17" location="'Mercado 8'!A1" display="8." xr:uid="{E13469B9-A53B-46CC-B643-E6EB5E4173C9}"/>
    <hyperlink ref="D17" location="'Mercado 8'!A1" display="Metas de instalación (nuevos y usados)" xr:uid="{759B9D24-C87B-4A2B-8BF4-A700D16D0B76}"/>
    <hyperlink ref="C18" location="'Mercado 9'!A1" display="9." xr:uid="{F33DB233-E136-4E0D-9551-BAC7FFA268ED}"/>
    <hyperlink ref="D18" location="'Mercado 9'!A1" display="Negociación de equipos" xr:uid="{C48A24C9-B04F-4F1C-98AF-145DFB0F126A}"/>
    <hyperlink ref="C19" location="'Mercado 10'!A1" display="10." xr:uid="{3326397F-592C-4593-AD83-7A5994542A6F}"/>
    <hyperlink ref="D19" location="'Mercado 10'!A1" display="Atractividad" xr:uid="{EC3538D2-1D66-4695-B05F-E4AB081E88CA}"/>
    <hyperlink ref="C20" location="'Mercado 11'!A1" display="11." xr:uid="{54CACAA3-EBB1-4EDF-95AB-F118F782505D}"/>
    <hyperlink ref="D20" location="'Mercado 11'!A1" display="Inteligencia de mercado" xr:uid="{B294F810-80CB-4A6D-B70F-7BBB7384F53C}"/>
    <hyperlink ref="C21" location="'Mercado 12'!A1" display="12." xr:uid="{8049C93D-C94E-4BD6-9E07-E78F93CF2957}"/>
    <hyperlink ref="D21" location="'Mercado 12'!A1" display="Gestión de equipos del cliente" xr:uid="{BB859E53-21F3-4FAF-BF49-BF76DE99A7CA}"/>
    <hyperlink ref="C22" location="'Mercado 13'!A1" display="13." xr:uid="{E25C56C3-FA15-49B0-8AED-EC39A3E4E762}"/>
    <hyperlink ref="D22" location="'Mercado 13'!A1" display="Política de inversión de Stills" xr:uid="{85D43709-16D5-4730-A111-AB89DCEB0A31}"/>
    <hyperlink ref="C23" location="'Mercado 14'!A1" display="14." xr:uid="{4445558E-C304-443B-B0F8-C48A38B92F5D}"/>
    <hyperlink ref="D23" location="'Mercado 14'!A1" display="Conectividad para mercado" xr:uid="{40D33359-1BEA-43D8-AB22-788EBB1A0AEE}"/>
    <hyperlink ref="C24" location="'Mercado 15'!A1" display="15." xr:uid="{E3CE9D19-A5B4-4476-A9DC-18520B5CDE2D}"/>
    <hyperlink ref="D24" location="'Mercado 15'!A1" display="Sustentabilidad en el mercado" xr:uid="{E21106BE-7C86-4774-A9FE-DF354EEA5334}"/>
  </hyperlinks>
  <pageMargins left="0.511811024" right="0.511811024" top="0.78740157499999996" bottom="0.78740157499999996" header="0.31496062000000002" footer="0.31496062000000002"/>
  <drawing r:id="rId1"/>
  <extLst>
    <ext xmlns:x14="http://schemas.microsoft.com/office/spreadsheetml/2009/9/main" uri="{78C0D931-6437-407d-A8EE-F0AAD7539E65}">
      <x14:conditionalFormattings>
        <x14:conditionalFormatting xmlns:xm="http://schemas.microsoft.com/office/excel/2006/main">
          <x14:cfRule type="dataBar" id="{164FBED7-24C5-46B4-AF3A-76D12EE4480D}">
            <x14:dataBar minLength="0" maxLength="100">
              <x14:cfvo type="autoMin"/>
              <x14:cfvo type="autoMax"/>
              <x14:negativeFillColor rgb="FFFF0000"/>
              <x14:axisColor rgb="FF000000"/>
            </x14:dataBar>
          </x14:cfRule>
          <xm:sqref>N10:N22</xm:sqref>
        </x14:conditionalFormatting>
        <x14:conditionalFormatting xmlns:xm="http://schemas.microsoft.com/office/excel/2006/main">
          <x14:cfRule type="dataBar" id="{62D22C4E-6D59-4B81-9376-156924B178FC}">
            <x14:dataBar minLength="0" maxLength="100">
              <x14:cfvo type="autoMin"/>
              <x14:cfvo type="autoMax"/>
              <x14:negativeFillColor rgb="FFFF0000"/>
              <x14:axisColor rgb="FF000000"/>
            </x14:dataBar>
          </x14:cfRule>
          <xm:sqref>N23:N24</xm:sqref>
        </x14:conditionalFormatting>
        <x14:conditionalFormatting xmlns:xm="http://schemas.microsoft.com/office/excel/2006/main">
          <x14:cfRule type="iconSet" priority="10" id="{EFEC8DE1-6EAD-40CE-850B-EE9AD94941C0}">
            <x14:iconSet iconSet="3Stars" showValue="0">
              <x14:cfvo type="percent">
                <xm:f>0</xm:f>
              </x14:cfvo>
              <x14:cfvo type="num">
                <xm:f>2</xm:f>
              </x14:cfvo>
              <x14:cfvo type="num">
                <xm:f>3</xm:f>
              </x14:cfvo>
            </x14:iconSet>
          </x14:cfRule>
          <xm:sqref>S10:S22</xm:sqref>
        </x14:conditionalFormatting>
        <x14:conditionalFormatting xmlns:xm="http://schemas.microsoft.com/office/excel/2006/main">
          <x14:cfRule type="iconSet" priority="1" id="{E62BE0BF-9C21-4FD3-AB4E-E30B542AEFAB}">
            <x14:iconSet iconSet="3Stars" showValue="0">
              <x14:cfvo type="percent">
                <xm:f>0</xm:f>
              </x14:cfvo>
              <x14:cfvo type="num">
                <xm:f>2</xm:f>
              </x14:cfvo>
              <x14:cfvo type="num">
                <xm:f>3</xm:f>
              </x14:cfvo>
            </x14:iconSet>
          </x14:cfRule>
          <xm:sqref>S23:S24</xm:sqref>
        </x14:conditionalFormatting>
        <x14:conditionalFormatting xmlns:xm="http://schemas.microsoft.com/office/excel/2006/main">
          <x14:cfRule type="dataBar" id="{2AA4CA35-5319-480D-B9D7-34262BADFB4A}">
            <x14:dataBar minLength="0" maxLength="100">
              <x14:cfvo type="autoMin"/>
              <x14:cfvo type="autoMax"/>
              <x14:negativeFillColor rgb="FFFF0000"/>
              <x14:axisColor rgb="FF000000"/>
            </x14:dataBar>
          </x14:cfRule>
          <xm:sqref>AC10:AC22</xm:sqref>
        </x14:conditionalFormatting>
        <x14:conditionalFormatting xmlns:xm="http://schemas.microsoft.com/office/excel/2006/main">
          <x14:cfRule type="dataBar" id="{7561A77F-9EC6-4BA9-AE48-12CEF0963115}">
            <x14:dataBar minLength="0" maxLength="100">
              <x14:cfvo type="autoMin"/>
              <x14:cfvo type="autoMax"/>
              <x14:negativeFillColor rgb="FFFF0000"/>
              <x14:axisColor rgb="FF000000"/>
            </x14:dataBar>
          </x14:cfRule>
          <xm:sqref>AC23:AC24</xm:sqref>
        </x14:conditionalFormatting>
      </x14:conditionalFormattings>
    </ext>
  </extLst>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F56A8A-C134-4A0F-BBAE-A25E0220BB06}">
  <dimension ref="A1:AM29"/>
  <sheetViews>
    <sheetView showGridLines="0" zoomScale="51" zoomScaleNormal="51" workbookViewId="0">
      <pane xSplit="5" ySplit="9" topLeftCell="F10" activePane="bottomRight" state="frozen"/>
      <selection activeCell="K3" sqref="K3:S4"/>
      <selection pane="topRight" activeCell="K3" sqref="K3:S4"/>
      <selection pane="bottomLeft" activeCell="K3" sqref="K3:S4"/>
      <selection pane="bottomRight" activeCell="D16" sqref="D16"/>
    </sheetView>
  </sheetViews>
  <sheetFormatPr defaultColWidth="0" defaultRowHeight="15" customHeight="1" zeroHeight="1" outlineLevelCol="1" x14ac:dyDescent="0.35"/>
  <cols>
    <col min="1" max="1" width="2.1796875" customWidth="1"/>
    <col min="2" max="2" width="18" customWidth="1"/>
    <col min="3" max="3" width="6.54296875" customWidth="1"/>
    <col min="4" max="4" width="47.7265625" customWidth="1"/>
    <col min="5" max="5" width="9.453125" customWidth="1"/>
    <col min="6" max="6" width="20.453125" customWidth="1"/>
    <col min="7" max="7" width="11.1796875" customWidth="1"/>
    <col min="8" max="11" width="5.81640625" customWidth="1" outlineLevel="1"/>
    <col min="12" max="12" width="20.54296875" customWidth="1"/>
    <col min="13" max="13" width="11.54296875" customWidth="1"/>
    <col min="14" max="14" width="10.81640625" customWidth="1"/>
    <col min="15" max="18" width="5.81640625" customWidth="1" outlineLevel="1"/>
    <col min="19" max="19" width="12.453125" customWidth="1" outlineLevel="1"/>
    <col min="20" max="20" width="16.81640625" customWidth="1" outlineLevel="1"/>
    <col min="21" max="21" width="6.1796875" bestFit="1" customWidth="1" outlineLevel="1"/>
    <col min="22" max="25" width="6.7265625" customWidth="1" outlineLevel="1"/>
    <col min="26" max="26" width="19.453125" customWidth="1"/>
    <col min="27" max="27" width="19.1796875" customWidth="1"/>
    <col min="28" max="28" width="12.1796875" customWidth="1"/>
    <col min="29" max="29" width="11.54296875" customWidth="1"/>
    <col min="30" max="33" width="5.81640625" customWidth="1" outlineLevel="1"/>
    <col min="34" max="34" width="9.1796875" customWidth="1"/>
    <col min="35" max="39" width="0" hidden="1" customWidth="1"/>
    <col min="40" max="16384" width="9.1796875" hidden="1"/>
  </cols>
  <sheetData>
    <row r="1" spans="1:33"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3"/>
      <c r="Z1" s="13"/>
      <c r="AA1" s="13"/>
      <c r="AB1" s="13"/>
      <c r="AC1" s="13"/>
      <c r="AD1" s="13"/>
      <c r="AE1" s="13"/>
    </row>
    <row r="2" spans="1:33" ht="44" x14ac:dyDescent="0.5">
      <c r="B2" s="11"/>
      <c r="C2" s="11"/>
      <c r="D2" s="79" t="s">
        <v>0</v>
      </c>
      <c r="E2" s="79"/>
      <c r="F2" s="11"/>
      <c r="G2" s="11"/>
      <c r="H2" s="11"/>
      <c r="I2" s="11"/>
      <c r="J2" s="11"/>
      <c r="K2" s="11"/>
      <c r="L2" s="11"/>
      <c r="M2" s="11"/>
      <c r="N2" s="11"/>
      <c r="O2" s="11"/>
      <c r="P2" s="11"/>
      <c r="Q2" s="11"/>
      <c r="R2" s="11"/>
      <c r="S2" s="11"/>
      <c r="T2" s="11"/>
      <c r="U2" s="11"/>
      <c r="V2" s="11"/>
      <c r="W2" s="11"/>
      <c r="X2" s="11"/>
      <c r="Y2" s="11"/>
      <c r="Z2" s="11"/>
      <c r="AA2" s="11"/>
      <c r="AB2" s="11"/>
      <c r="AC2" s="11"/>
      <c r="AD2" s="11"/>
      <c r="AE2" s="11"/>
    </row>
    <row r="3" spans="1:33" ht="44" x14ac:dyDescent="0.35">
      <c r="B3" s="10"/>
      <c r="C3" s="10"/>
      <c r="D3" s="80" t="s">
        <v>1</v>
      </c>
      <c r="E3" s="80"/>
      <c r="F3" s="298" t="s">
        <v>292</v>
      </c>
      <c r="G3" s="298"/>
      <c r="H3" s="298"/>
      <c r="I3" s="298"/>
      <c r="J3" s="298"/>
      <c r="K3" s="298"/>
      <c r="L3" s="298"/>
      <c r="M3" s="298"/>
      <c r="N3" s="298"/>
      <c r="O3" s="298"/>
      <c r="P3" s="298"/>
      <c r="Q3" s="298"/>
      <c r="R3" s="298"/>
      <c r="S3" s="298"/>
      <c r="T3" s="298"/>
      <c r="U3" s="298"/>
      <c r="V3" s="298"/>
      <c r="W3" s="298"/>
      <c r="X3" s="298"/>
      <c r="Y3" s="298"/>
      <c r="Z3" s="298"/>
      <c r="AA3" s="298"/>
      <c r="AB3" s="298"/>
      <c r="AC3" s="298"/>
      <c r="AD3" s="298"/>
      <c r="AE3" s="298"/>
    </row>
    <row r="4" spans="1:33" ht="7.5" customHeight="1" x14ac:dyDescent="0.35"/>
    <row r="5" spans="1:33" ht="19.5" customHeight="1" x14ac:dyDescent="0.35">
      <c r="B5" s="258" t="s">
        <v>108</v>
      </c>
      <c r="C5" s="258"/>
      <c r="D5" s="258"/>
      <c r="F5" s="258" t="s">
        <v>99</v>
      </c>
      <c r="G5" s="258"/>
      <c r="H5" s="258"/>
      <c r="I5" s="258"/>
      <c r="J5" s="258"/>
      <c r="L5" s="258" t="s">
        <v>109</v>
      </c>
      <c r="M5" s="258"/>
      <c r="N5" s="130"/>
      <c r="O5" s="130"/>
      <c r="P5" s="130"/>
      <c r="Q5" s="130"/>
      <c r="R5" s="130"/>
      <c r="Z5" s="258" t="s">
        <v>110</v>
      </c>
      <c r="AA5" s="258"/>
      <c r="AB5" s="130"/>
      <c r="AC5" s="130"/>
      <c r="AD5" s="130"/>
      <c r="AE5" s="130"/>
      <c r="AF5" s="130"/>
    </row>
    <row r="6" spans="1:33" ht="11.25" customHeight="1" x14ac:dyDescent="0.35">
      <c r="U6" s="90">
        <v>6</v>
      </c>
      <c r="V6" s="90">
        <v>7</v>
      </c>
      <c r="W6" s="90">
        <v>8</v>
      </c>
      <c r="X6" s="90">
        <v>9</v>
      </c>
      <c r="Y6" s="90">
        <v>10</v>
      </c>
    </row>
    <row r="7" spans="1:33" ht="22.5" customHeight="1" x14ac:dyDescent="0.35">
      <c r="B7" s="273" t="s">
        <v>112</v>
      </c>
      <c r="C7" s="273" t="s">
        <v>113</v>
      </c>
      <c r="D7" s="273" t="s">
        <v>114</v>
      </c>
      <c r="E7" s="273" t="s">
        <v>52</v>
      </c>
      <c r="F7" s="274" t="s">
        <v>115</v>
      </c>
      <c r="G7" s="274" t="s">
        <v>116</v>
      </c>
      <c r="H7" s="275" t="s">
        <v>53</v>
      </c>
      <c r="I7" s="275" t="s">
        <v>54</v>
      </c>
      <c r="J7" s="275" t="s">
        <v>55</v>
      </c>
      <c r="K7" s="275" t="s">
        <v>56</v>
      </c>
      <c r="L7" s="272" t="s">
        <v>117</v>
      </c>
      <c r="M7" s="272" t="s">
        <v>118</v>
      </c>
      <c r="N7" s="272" t="s">
        <v>119</v>
      </c>
      <c r="O7" s="277" t="s">
        <v>53</v>
      </c>
      <c r="P7" s="277" t="s">
        <v>54</v>
      </c>
      <c r="Q7" s="277" t="s">
        <v>55</v>
      </c>
      <c r="R7" s="277" t="s">
        <v>56</v>
      </c>
      <c r="S7" s="278" t="s">
        <v>30</v>
      </c>
      <c r="T7" s="278" t="s">
        <v>32</v>
      </c>
      <c r="U7" s="276" t="s">
        <v>120</v>
      </c>
      <c r="V7" s="276" t="s">
        <v>121</v>
      </c>
      <c r="W7" s="276" t="s">
        <v>122</v>
      </c>
      <c r="X7" s="276" t="s">
        <v>123</v>
      </c>
      <c r="Y7" s="276" t="s">
        <v>124</v>
      </c>
      <c r="Z7" s="291" t="s">
        <v>36</v>
      </c>
      <c r="AA7" s="291" t="s">
        <v>125</v>
      </c>
      <c r="AB7" s="291" t="s">
        <v>126</v>
      </c>
      <c r="AC7" s="291" t="s">
        <v>127</v>
      </c>
      <c r="AD7" s="279" t="s">
        <v>53</v>
      </c>
      <c r="AE7" s="279" t="s">
        <v>54</v>
      </c>
      <c r="AF7" s="279" t="s">
        <v>55</v>
      </c>
      <c r="AG7" s="279" t="s">
        <v>56</v>
      </c>
    </row>
    <row r="8" spans="1:33" ht="15" customHeight="1" x14ac:dyDescent="0.35">
      <c r="B8" s="273"/>
      <c r="C8" s="273"/>
      <c r="D8" s="273"/>
      <c r="E8" s="273"/>
      <c r="F8" s="274"/>
      <c r="G8" s="274"/>
      <c r="H8" s="275"/>
      <c r="I8" s="275"/>
      <c r="J8" s="275"/>
      <c r="K8" s="275"/>
      <c r="L8" s="272"/>
      <c r="M8" s="272"/>
      <c r="N8" s="272"/>
      <c r="O8" s="277"/>
      <c r="P8" s="277"/>
      <c r="Q8" s="277"/>
      <c r="R8" s="277"/>
      <c r="S8" s="278"/>
      <c r="T8" s="278"/>
      <c r="U8" s="276"/>
      <c r="V8" s="276"/>
      <c r="W8" s="276"/>
      <c r="X8" s="276"/>
      <c r="Y8" s="276"/>
      <c r="Z8" s="291"/>
      <c r="AA8" s="291"/>
      <c r="AB8" s="291"/>
      <c r="AC8" s="291"/>
      <c r="AD8" s="279"/>
      <c r="AE8" s="279"/>
      <c r="AF8" s="279"/>
      <c r="AG8" s="279"/>
    </row>
    <row r="9" spans="1:33" ht="15" customHeight="1" x14ac:dyDescent="0.35">
      <c r="B9" s="131" t="s">
        <v>93</v>
      </c>
      <c r="C9" s="131" t="s">
        <v>113</v>
      </c>
      <c r="D9" s="131" t="s">
        <v>114</v>
      </c>
      <c r="E9" s="131" t="s">
        <v>52</v>
      </c>
      <c r="F9" s="132" t="s">
        <v>115</v>
      </c>
      <c r="G9" s="132" t="s">
        <v>128</v>
      </c>
      <c r="H9" s="133" t="s">
        <v>53</v>
      </c>
      <c r="I9" s="133" t="s">
        <v>54</v>
      </c>
      <c r="J9" s="133" t="s">
        <v>55</v>
      </c>
      <c r="K9" s="133" t="s">
        <v>56</v>
      </c>
      <c r="L9" s="134" t="s">
        <v>117</v>
      </c>
      <c r="M9" s="134" t="s">
        <v>129</v>
      </c>
      <c r="N9" s="134" t="s">
        <v>130</v>
      </c>
      <c r="O9" s="150" t="s">
        <v>53</v>
      </c>
      <c r="P9" s="150" t="s">
        <v>54</v>
      </c>
      <c r="Q9" s="150" t="s">
        <v>55</v>
      </c>
      <c r="R9" s="150" t="s">
        <v>56</v>
      </c>
      <c r="S9" s="151" t="s">
        <v>30</v>
      </c>
      <c r="T9" s="151" t="s">
        <v>32</v>
      </c>
      <c r="U9" s="152" t="s">
        <v>120</v>
      </c>
      <c r="V9" s="152" t="s">
        <v>121</v>
      </c>
      <c r="W9" s="152" t="s">
        <v>122</v>
      </c>
      <c r="X9" s="152" t="s">
        <v>123</v>
      </c>
      <c r="Y9" s="152" t="s">
        <v>124</v>
      </c>
      <c r="Z9" s="135" t="s">
        <v>36</v>
      </c>
      <c r="AA9" s="135" t="s">
        <v>125</v>
      </c>
      <c r="AB9" s="135" t="s">
        <v>126</v>
      </c>
      <c r="AC9" s="135" t="s">
        <v>127</v>
      </c>
      <c r="AD9" s="136" t="s">
        <v>53</v>
      </c>
      <c r="AE9" s="136" t="s">
        <v>54</v>
      </c>
      <c r="AF9" s="136" t="s">
        <v>55</v>
      </c>
      <c r="AG9" s="136" t="s">
        <v>56</v>
      </c>
    </row>
    <row r="10" spans="1:33" ht="47.25" customHeight="1" x14ac:dyDescent="0.35">
      <c r="B10" s="114" t="s">
        <v>178</v>
      </c>
      <c r="C10" s="178" t="s">
        <v>132</v>
      </c>
      <c r="D10" s="178" t="s">
        <v>216</v>
      </c>
      <c r="E10" s="71">
        <v>0.02</v>
      </c>
      <c r="F10" s="75" t="str">
        <f>'Mantenimiento 1'!$D$7</f>
        <v>Cumpre</v>
      </c>
      <c r="G10" s="87">
        <f t="shared" ref="G10:G19" si="0">IF($F10="Não cumpre",0,IF($F10="Parcial",$E10*0.4,IF($F10="Cumpre",$E10*0.7,IF($F10="Mais que cumpre",$E10*0.85,IF($F10="Melhor Prática",E10,0)))))</f>
        <v>1.3999999999999999E-2</v>
      </c>
      <c r="H10" s="102">
        <f>'Mantenimiento 1'!$F$7</f>
        <v>3</v>
      </c>
      <c r="I10" s="102">
        <f>'Mantenimiento 1'!$G$7</f>
        <v>3</v>
      </c>
      <c r="J10" s="102">
        <f>'Mantenimiento 1'!$H$7</f>
        <v>2</v>
      </c>
      <c r="K10" s="102" t="str">
        <f>'Mantenimiento 1'!$I$7</f>
        <v/>
      </c>
      <c r="L10" s="75" t="str">
        <f>IF('Mantenimiento 1'!$D$10="","",'Mantenimiento 1'!$D$10)</f>
        <v>Mais que Cumpre</v>
      </c>
      <c r="M10" s="76">
        <f t="shared" ref="M10:M19" si="1">IF($L10="Não cumpre",0,IF($L10="Parcial",$E10*0.4,IF($L10="Cumpre",$E10*0.7,IF($L10="Mais que cumpre",$E10*0.85,IF($L10="Melhor Prática",E10,0)))))</f>
        <v>1.7000000000000001E-2</v>
      </c>
      <c r="N10" s="77">
        <f>IFERROR(G10/M10,"")</f>
        <v>0.82352941176470573</v>
      </c>
      <c r="O10" s="102" t="str">
        <f>'Mantenimiento 1'!$F$10</f>
        <v>-</v>
      </c>
      <c r="P10" s="102" t="str">
        <f>'Mantenimiento 1'!$G$10</f>
        <v>-</v>
      </c>
      <c r="Q10" s="102" t="str">
        <f>'Mantenimiento 1'!$H$10</f>
        <v>-</v>
      </c>
      <c r="R10" s="102" t="str">
        <f>'Mantenimiento 1'!$I$10</f>
        <v>-</v>
      </c>
      <c r="S10" s="128">
        <f>IF('Mantenimiento 1'!$M$10="","",'Mantenimiento 1'!$M$10)</f>
        <v>2</v>
      </c>
      <c r="T10" s="103" t="str">
        <f>IF('Mantenimiento 1'!$O$10="","",'Mantenimiento 1'!$O$10)</f>
        <v>Baja</v>
      </c>
      <c r="U10" s="94">
        <f>IF('Mantenimiento 1'!$Q$9&lt;=Estratégia!$U$6,0.5,0)+IF('Mantenimiento 1'!$S$9&gt;=Mantenimiento!$U$6,0.5,0)</f>
        <v>0.5</v>
      </c>
      <c r="V10" s="93">
        <f>IF('Mantenimiento 1'!$Q$9&lt;=Estratégia!$V$6,0.5,0)+IF('Mantenimiento 1'!$S$9&gt;=Estratégia!$V$6,0.5,0)</f>
        <v>0.5</v>
      </c>
      <c r="W10" s="93">
        <f>IF('Mantenimiento 1'!$Q$9&lt;=Estratégia!$W$6,0.5,0)+IF('Mantenimiento 1'!$S$9&gt;=Estratégia!$W$6,0.5,0)</f>
        <v>1</v>
      </c>
      <c r="X10" s="93">
        <f>IF('Mantenimiento 1'!$Q$9&lt;=Estratégia!$X$6,0.5,0)+IF('Mantenimiento 1'!$S$9&gt;=Estratégia!$X$6,0.5,0)</f>
        <v>1</v>
      </c>
      <c r="Y10" s="93">
        <f>IF('Mantenimiento 1'!$Q$9&lt;=Estratégia!$Y$6,0.5,0)+IF('Mantenimiento 1'!$S$9&gt;=Estratégia!$Y$6,0.5,0)</f>
        <v>1</v>
      </c>
      <c r="Z10" s="78" t="str">
        <f>'Mantenimiento 1'!$D$15</f>
        <v>Finalizado</v>
      </c>
      <c r="AA10" s="75" t="str">
        <f>IF('Mantenimiento 1'!$D$12="","",'Mantenimiento 1'!$D$12)</f>
        <v>Mais que cumpre</v>
      </c>
      <c r="AB10" s="76">
        <f t="shared" ref="AB10:AB19" si="2">IF($AA10="Não cumpre",0,IF($AA10="Parcial",$E10*0.4,IF($AA10="Cumpre",$E10*0.7,IF($AA10="Mais que cumpre",$E10*0.85,IF($AA10="Melhor Prática",E10,0)))))</f>
        <v>1.7000000000000001E-2</v>
      </c>
      <c r="AC10" s="77">
        <f>IFERROR(AB10/M10,"")</f>
        <v>1</v>
      </c>
      <c r="AD10" s="102">
        <f>'Mantenimiento 1'!$F$12</f>
        <v>3</v>
      </c>
      <c r="AE10" s="102">
        <f>'Mantenimiento 1'!$G$12</f>
        <v>3</v>
      </c>
      <c r="AF10" s="102">
        <f>'Mantenimiento 1'!$H$12</f>
        <v>3</v>
      </c>
      <c r="AG10" s="102" t="str">
        <f>'Mantenimiento 1'!$I$12</f>
        <v/>
      </c>
    </row>
    <row r="11" spans="1:33" ht="45.75" customHeight="1" x14ac:dyDescent="0.35">
      <c r="B11" s="114" t="s">
        <v>178</v>
      </c>
      <c r="C11" s="178" t="s">
        <v>134</v>
      </c>
      <c r="D11" s="178" t="s">
        <v>217</v>
      </c>
      <c r="E11" s="73">
        <v>2.5000000000000001E-2</v>
      </c>
      <c r="F11" s="75" t="str">
        <f>'Mantenimiento 2'!$D$7</f>
        <v>Mais que cumpre</v>
      </c>
      <c r="G11" s="87">
        <f t="shared" si="0"/>
        <v>2.1250000000000002E-2</v>
      </c>
      <c r="H11" s="102">
        <f>'Mantenimiento 2'!$F$7</f>
        <v>3</v>
      </c>
      <c r="I11" s="102">
        <f>'Mantenimiento 2'!$G$7</f>
        <v>3</v>
      </c>
      <c r="J11" s="102">
        <f>'Mantenimiento 2'!$H$7</f>
        <v>3</v>
      </c>
      <c r="K11" s="102" t="str">
        <f>'Mantenimiento 2'!$I$7</f>
        <v/>
      </c>
      <c r="L11" s="75" t="str">
        <f>IF('Mantenimiento 2'!$D$10="","",'Mantenimiento 2'!$D$10)</f>
        <v>Mais que Cumpre</v>
      </c>
      <c r="M11" s="76">
        <f t="shared" si="1"/>
        <v>2.1250000000000002E-2</v>
      </c>
      <c r="N11" s="77">
        <f t="shared" ref="N11:N19" si="3">IFERROR(G11/M11,"")</f>
        <v>1</v>
      </c>
      <c r="O11" s="102" t="str">
        <f>'Mantenimiento 2'!$F$10</f>
        <v>-</v>
      </c>
      <c r="P11" s="102" t="str">
        <f>'Mantenimiento 2'!$G$10</f>
        <v>D</v>
      </c>
      <c r="Q11" s="102" t="str">
        <f>'Mantenimiento 2'!$H$10</f>
        <v>D</v>
      </c>
      <c r="R11" s="102" t="str">
        <f>'Mantenimiento 2'!$I$10</f>
        <v>D</v>
      </c>
      <c r="S11" s="129">
        <f>IF('Mantenimiento 2'!$M$10="","",'Mantenimiento 2'!$M$10)</f>
        <v>3</v>
      </c>
      <c r="T11" s="103" t="str">
        <f>IF('Mantenimiento 2'!$O$10="","",'Mantenimiento 2'!$O$10)</f>
        <v>Alta</v>
      </c>
      <c r="U11" s="94">
        <f>IF('Mantenimiento 2'!$Q$9&lt;=Estratégia!$U$6,0.5,0)+IF('Mantenimiento 2'!$S$9&gt;=Mantenimiento!$U$6,0.5,0)</f>
        <v>0.5</v>
      </c>
      <c r="V11" s="93">
        <f>IF('Mantenimiento 2'!$Q$9&lt;=Estratégia!$V$6,0.5,0)+IF('Mantenimiento 2'!$S$9&gt;=Estratégia!$V$6,0.5,0)</f>
        <v>0.5</v>
      </c>
      <c r="W11" s="93">
        <f>IF('Mantenimiento 2'!$Q$9&lt;=Estratégia!$W$6,0.5,0)+IF('Mantenimiento 2'!$S$9&gt;=Estratégia!$W$6,0.5,0)</f>
        <v>1</v>
      </c>
      <c r="X11" s="93">
        <f>IF('Mantenimiento 2'!$Q$9&lt;=Estratégia!$X$6,0.5,0)+IF('Mantenimiento 2'!$S$9&gt;=Estratégia!$X$6,0.5,0)</f>
        <v>1</v>
      </c>
      <c r="Y11" s="93">
        <f>IF('Mantenimiento 2'!$Q$9&lt;=Estratégia!$Y$6,0.5,0)+IF('Mantenimiento 2'!$S$9&gt;=Estratégia!$Y$6,0.5,0)</f>
        <v>1</v>
      </c>
      <c r="Z11" s="78" t="str">
        <f>'Mantenimiento 2'!$D$15</f>
        <v>Atrasado</v>
      </c>
      <c r="AA11" s="75" t="str">
        <f>IF('Mantenimiento 2'!$D$12="","",'Mantenimiento 2'!$D$12)</f>
        <v>Mais que cumpre</v>
      </c>
      <c r="AB11" s="76">
        <f t="shared" si="2"/>
        <v>2.1250000000000002E-2</v>
      </c>
      <c r="AC11" s="77">
        <f t="shared" ref="AC11:AC19" si="4">IFERROR(AB11/M11,"")</f>
        <v>1</v>
      </c>
      <c r="AD11" s="102">
        <f>'Mantenimiento 2'!$F$12</f>
        <v>3</v>
      </c>
      <c r="AE11" s="102">
        <f>'Mantenimiento 2'!$G$12</f>
        <v>3</v>
      </c>
      <c r="AF11" s="102">
        <f>'Mantenimiento 2'!$H$12</f>
        <v>3</v>
      </c>
      <c r="AG11" s="102" t="str">
        <f>'Mantenimiento 2'!$I$12</f>
        <v/>
      </c>
    </row>
    <row r="12" spans="1:33" ht="45.75" customHeight="1" x14ac:dyDescent="0.35">
      <c r="B12" s="114" t="s">
        <v>178</v>
      </c>
      <c r="C12" s="178" t="s">
        <v>136</v>
      </c>
      <c r="D12" s="178" t="s">
        <v>218</v>
      </c>
      <c r="E12" s="71">
        <v>0.02</v>
      </c>
      <c r="F12" s="75" t="str">
        <f>'Mantenimiento 3'!$D$7</f>
        <v>Melhor Prática</v>
      </c>
      <c r="G12" s="87">
        <f t="shared" si="0"/>
        <v>0.02</v>
      </c>
      <c r="H12" s="102">
        <f>'Mantenimiento 3'!$F$7</f>
        <v>3</v>
      </c>
      <c r="I12" s="102">
        <f>'Mantenimiento 3'!$G$7</f>
        <v>3</v>
      </c>
      <c r="J12" s="102">
        <f>'Mantenimiento 3'!$H$7</f>
        <v>3</v>
      </c>
      <c r="K12" s="102">
        <f>'Mantenimiento 3'!$I$7</f>
        <v>3</v>
      </c>
      <c r="L12" s="75" t="str">
        <f>IF('Mantenimiento 3'!$D$10="","",'Mantenimiento 3'!$D$10)</f>
        <v>Melhor Prática</v>
      </c>
      <c r="M12" s="76">
        <f t="shared" si="1"/>
        <v>0.02</v>
      </c>
      <c r="N12" s="77">
        <f t="shared" si="3"/>
        <v>1</v>
      </c>
      <c r="O12" s="102" t="str">
        <f>'Mantenimiento 3'!$F$10</f>
        <v>-</v>
      </c>
      <c r="P12" s="102" t="str">
        <f>'Mantenimiento 3'!$G$10</f>
        <v>-</v>
      </c>
      <c r="Q12" s="102" t="str">
        <f>'Mantenimiento 3'!$H$10</f>
        <v>-</v>
      </c>
      <c r="R12" s="102" t="str">
        <f>'Mantenimiento 3'!$I$10</f>
        <v>-</v>
      </c>
      <c r="S12" s="129">
        <f>IF('Mantenimiento 3'!$M$10="","",'Mantenimiento 3'!$M$10)</f>
        <v>1</v>
      </c>
      <c r="T12" s="103" t="str">
        <f>IF('Mantenimiento 3'!$O$10="","",'Mantenimiento 3'!$O$10)</f>
        <v>No Planificado</v>
      </c>
      <c r="U12" s="94">
        <f>IF('Mantenimiento 3'!$Q$9&lt;=Estratégia!$U$6,0.5,0)+IF('Mantenimiento 3'!$S$9&gt;=Mantenimiento!$U$6,0.5,0)</f>
        <v>0.5</v>
      </c>
      <c r="V12" s="93">
        <f>IF('Mantenimiento 3'!$Q$9&lt;=Estratégia!$V$6,0.5,0)+IF('Mantenimiento 3'!$S$9&gt;=Estratégia!$V$6,0.5,0)</f>
        <v>0.5</v>
      </c>
      <c r="W12" s="93">
        <f>IF('Mantenimiento 3'!$Q$9&lt;=Estratégia!$W$6,0.5,0)+IF('Mantenimiento 3'!$S$9&gt;=Estratégia!$W$6,0.5,0)</f>
        <v>0.5</v>
      </c>
      <c r="X12" s="93">
        <f>IF('Mantenimiento 3'!$Q$9&lt;=Estratégia!$X$6,0.5,0)+IF('Mantenimiento 3'!$S$9&gt;=Estratégia!$X$6,0.5,0)</f>
        <v>0.5</v>
      </c>
      <c r="Y12" s="93">
        <f>IF('Mantenimiento 3'!$Q$9&lt;=Estratégia!$Y$6,0.5,0)+IF('Mantenimiento 3'!$S$9&gt;=Estratégia!$Y$6,0.5,0)</f>
        <v>0.5</v>
      </c>
      <c r="Z12" s="78" t="str">
        <f>'Mantenimiento 3'!$D$15</f>
        <v>Não Planificado</v>
      </c>
      <c r="AA12" s="75" t="str">
        <f>IF('Mantenimiento 3'!$D$12="","",'Mantenimiento 3'!$D$12)</f>
        <v/>
      </c>
      <c r="AB12" s="76">
        <f t="shared" si="2"/>
        <v>0</v>
      </c>
      <c r="AC12" s="77">
        <f t="shared" si="4"/>
        <v>0</v>
      </c>
      <c r="AD12" s="102" t="str">
        <f>'Mantenimiento 3'!$F$12</f>
        <v/>
      </c>
      <c r="AE12" s="102" t="str">
        <f>'Mantenimiento 3'!$G$12</f>
        <v/>
      </c>
      <c r="AF12" s="102" t="str">
        <f>'Mantenimiento 3'!$H$12</f>
        <v/>
      </c>
      <c r="AG12" s="102" t="str">
        <f>'Mantenimiento 3'!$I$12</f>
        <v/>
      </c>
    </row>
    <row r="13" spans="1:33" ht="45.75" customHeight="1" x14ac:dyDescent="0.35">
      <c r="B13" s="114" t="s">
        <v>178</v>
      </c>
      <c r="C13" s="178" t="s">
        <v>138</v>
      </c>
      <c r="D13" s="178" t="s">
        <v>219</v>
      </c>
      <c r="E13" s="73">
        <v>0.02</v>
      </c>
      <c r="F13" s="75" t="str">
        <f>'Mantenimiento 4'!$D$7</f>
        <v/>
      </c>
      <c r="G13" s="87">
        <f t="shared" si="0"/>
        <v>0</v>
      </c>
      <c r="H13" s="102" t="str">
        <f>'Mantenimiento 4'!$F$7</f>
        <v/>
      </c>
      <c r="I13" s="102" t="str">
        <f>'Mantenimiento 4'!$G$7</f>
        <v/>
      </c>
      <c r="J13" s="102" t="str">
        <f>'Mantenimiento 4'!$H$7</f>
        <v/>
      </c>
      <c r="K13" s="102" t="str">
        <f>'Mantenimiento 4'!$I$7</f>
        <v/>
      </c>
      <c r="L13" s="75" t="str">
        <f>IF('Mantenimiento 4'!$D$10="","",'Mantenimiento 4'!$D$10)</f>
        <v>Cumpre</v>
      </c>
      <c r="M13" s="76">
        <f t="shared" si="1"/>
        <v>1.3999999999999999E-2</v>
      </c>
      <c r="N13" s="77">
        <f t="shared" si="3"/>
        <v>0</v>
      </c>
      <c r="O13" s="102" t="str">
        <f>'Mantenimiento 4'!$F$10</f>
        <v>-</v>
      </c>
      <c r="P13" s="102" t="str">
        <f>'Mantenimiento 4'!$G$10</f>
        <v>-</v>
      </c>
      <c r="Q13" s="102" t="str">
        <f>'Mantenimiento 4'!$H$10</f>
        <v>-</v>
      </c>
      <c r="R13" s="102" t="str">
        <f>'Mantenimiento 4'!$I$10</f>
        <v>-</v>
      </c>
      <c r="S13" s="129" t="str">
        <f>IF('Mantenimiento 4'!$M$10="","",'Mantenimiento 4'!$M$10)</f>
        <v/>
      </c>
      <c r="T13" s="103" t="str">
        <f>IF('Mantenimiento 4'!$O$10="","",'Mantenimiento 4'!$O$10)</f>
        <v/>
      </c>
      <c r="U13" s="94">
        <f>IF('Mantenimiento 4'!$Q$9&lt;=Estratégia!$U$6,0.5,0)+IF('Mantenimiento 4'!$S$9&gt;=Mantenimiento!$U$6,0.5,0)</f>
        <v>0.5</v>
      </c>
      <c r="V13" s="93">
        <f>IF('Mantenimiento 4'!$Q$9&lt;=Estratégia!$V$6,0.5,0)+IF('Mantenimiento 4'!$S$9&gt;=Estratégia!$V$6,0.5,0)</f>
        <v>0.5</v>
      </c>
      <c r="W13" s="93">
        <f>IF('Mantenimiento 4'!$Q$9&lt;=Estratégia!$W$6,0.5,0)+IF('Mantenimiento 4'!$S$9&gt;=Estratégia!$W$6,0.5,0)</f>
        <v>0.5</v>
      </c>
      <c r="X13" s="93">
        <f>IF('Mantenimiento 4'!$Q$9&lt;=Estratégia!$X$6,0.5,0)+IF('Mantenimiento 4'!$S$9&gt;=Estratégia!$X$6,0.5,0)</f>
        <v>0.5</v>
      </c>
      <c r="Y13" s="93">
        <f>IF('Mantenimiento 4'!$Q$9&lt;=Estratégia!$Y$6,0.5,0)+IF('Mantenimiento 4'!$S$9&gt;=Estratégia!$Y$6,0.5,0)</f>
        <v>0.5</v>
      </c>
      <c r="Z13" s="78" t="str">
        <f>'Mantenimiento 4'!$D$15</f>
        <v>Não Planificado</v>
      </c>
      <c r="AA13" s="75" t="str">
        <f>IF('Mantenimiento 4'!$D$12="","",'Mantenimiento 4'!$D$12)</f>
        <v>Cumpre</v>
      </c>
      <c r="AB13" s="76">
        <f t="shared" si="2"/>
        <v>1.3999999999999999E-2</v>
      </c>
      <c r="AC13" s="77">
        <f t="shared" si="4"/>
        <v>1</v>
      </c>
      <c r="AD13" s="102">
        <f>'Mantenimiento 4'!$F$12</f>
        <v>3</v>
      </c>
      <c r="AE13" s="102">
        <f>'Mantenimiento 4'!$G$12</f>
        <v>3</v>
      </c>
      <c r="AF13" s="102">
        <f>'Mantenimiento 4'!$H$12</f>
        <v>2</v>
      </c>
      <c r="AG13" s="102" t="str">
        <f>'Mantenimiento 4'!$I$12</f>
        <v/>
      </c>
    </row>
    <row r="14" spans="1:33" ht="45.75" customHeight="1" x14ac:dyDescent="0.35">
      <c r="B14" s="114" t="s">
        <v>220</v>
      </c>
      <c r="C14" s="178" t="s">
        <v>141</v>
      </c>
      <c r="D14" s="178" t="s">
        <v>221</v>
      </c>
      <c r="E14" s="71">
        <v>0.02</v>
      </c>
      <c r="F14" s="75" t="str">
        <f>'Mantenimiento 5'!$D$7</f>
        <v>Mais que cumpre</v>
      </c>
      <c r="G14" s="87">
        <f t="shared" si="0"/>
        <v>1.7000000000000001E-2</v>
      </c>
      <c r="H14" s="102">
        <f>'Mantenimiento 5'!$F$7</f>
        <v>3</v>
      </c>
      <c r="I14" s="102">
        <f>'Mantenimiento 5'!$G$7</f>
        <v>3</v>
      </c>
      <c r="J14" s="102">
        <f>'Mantenimiento 5'!$H$7</f>
        <v>3</v>
      </c>
      <c r="K14" s="102" t="str">
        <f>'Mantenimiento 5'!$I$7</f>
        <v/>
      </c>
      <c r="L14" s="75" t="str">
        <f>IF('Mantenimiento 5'!$D$10="","",'Mantenimiento 5'!$D$10)</f>
        <v>Mais que Cumpre</v>
      </c>
      <c r="M14" s="76">
        <f t="shared" si="1"/>
        <v>1.7000000000000001E-2</v>
      </c>
      <c r="N14" s="77">
        <f t="shared" si="3"/>
        <v>1</v>
      </c>
      <c r="O14" s="102" t="str">
        <f>'Mantenimiento 5'!$F$10</f>
        <v>-</v>
      </c>
      <c r="P14" s="102" t="str">
        <f>'Mantenimiento 5'!$G$10</f>
        <v>D</v>
      </c>
      <c r="Q14" s="102" t="str">
        <f>'Mantenimiento 5'!$H$10</f>
        <v>D</v>
      </c>
      <c r="R14" s="102" t="str">
        <f>'Mantenimiento 5'!$I$10</f>
        <v>-</v>
      </c>
      <c r="S14" s="129">
        <f>IF('Mantenimiento 5'!$M$10="","",'Mantenimiento 5'!$M$10)</f>
        <v>1</v>
      </c>
      <c r="T14" s="103" t="str">
        <f>IF('Mantenimiento 5'!$O$10="","",'Mantenimiento 5'!$O$10)</f>
        <v>Baja</v>
      </c>
      <c r="U14" s="94">
        <f>IF('Mantenimiento 5'!$Q$9&lt;=Estratégia!$U$6,0.5,0)+IF('Mantenimiento 5'!$S$9&gt;=Mantenimiento!$U$6,0.5,0)</f>
        <v>0.5</v>
      </c>
      <c r="V14" s="93">
        <f>IF('Mantenimiento 5'!$Q$9&lt;=Estratégia!$V$6,0.5,0)+IF('Mantenimiento 5'!$S$9&gt;=Estratégia!$V$6,0.5,0)</f>
        <v>0.5</v>
      </c>
      <c r="W14" s="93">
        <f>IF('Mantenimiento 5'!$Q$9&lt;=Estratégia!$W$6,0.5,0)+IF('Mantenimiento 5'!$S$9&gt;=Estratégia!$W$6,0.5,0)</f>
        <v>0.5</v>
      </c>
      <c r="X14" s="93">
        <f>IF('Mantenimiento 5'!$Q$9&lt;=Estratégia!$X$6,0.5,0)+IF('Mantenimiento 5'!$S$9&gt;=Estratégia!$X$6,0.5,0)</f>
        <v>0.5</v>
      </c>
      <c r="Y14" s="93">
        <f>IF('Mantenimiento 5'!$Q$9&lt;=Estratégia!$Y$6,0.5,0)+IF('Mantenimiento 5'!$S$9&gt;=Estratégia!$Y$6,0.5,0)</f>
        <v>0.5</v>
      </c>
      <c r="Z14" s="78" t="str">
        <f>'Mantenimiento 5'!$D$15</f>
        <v>À Tempo</v>
      </c>
      <c r="AA14" s="75" t="str">
        <f>IF('Mantenimiento 5'!$D$12="","",'Mantenimiento 5'!$D$12)</f>
        <v>Mais que cumpre</v>
      </c>
      <c r="AB14" s="76">
        <f t="shared" si="2"/>
        <v>1.7000000000000001E-2</v>
      </c>
      <c r="AC14" s="77">
        <f t="shared" si="4"/>
        <v>1</v>
      </c>
      <c r="AD14" s="102">
        <f>'Mantenimiento 5'!$F$12</f>
        <v>3</v>
      </c>
      <c r="AE14" s="102">
        <f>'Mantenimiento 5'!$G$12</f>
        <v>3</v>
      </c>
      <c r="AF14" s="102">
        <f>'Mantenimiento 5'!$H$12</f>
        <v>3</v>
      </c>
      <c r="AG14" s="102" t="str">
        <f>'Mantenimiento 5'!$I$12</f>
        <v/>
      </c>
    </row>
    <row r="15" spans="1:33" ht="45.75" customHeight="1" x14ac:dyDescent="0.35">
      <c r="B15" s="114" t="s">
        <v>220</v>
      </c>
      <c r="C15" s="178" t="s">
        <v>143</v>
      </c>
      <c r="D15" s="178" t="s">
        <v>222</v>
      </c>
      <c r="E15" s="71">
        <v>0.02</v>
      </c>
      <c r="F15" s="75" t="str">
        <f>'Mantenimiento 6'!$D$7</f>
        <v>Cumpre</v>
      </c>
      <c r="G15" s="87">
        <f t="shared" si="0"/>
        <v>1.3999999999999999E-2</v>
      </c>
      <c r="H15" s="102">
        <f>'Mantenimiento 6'!$F$7</f>
        <v>3</v>
      </c>
      <c r="I15" s="102">
        <f>'Mantenimiento 6'!$G$7</f>
        <v>3</v>
      </c>
      <c r="J15" s="102">
        <f>'Mantenimiento 6'!$H$7</f>
        <v>2</v>
      </c>
      <c r="K15" s="102" t="str">
        <f>'Mantenimiento 6'!$I$7</f>
        <v/>
      </c>
      <c r="L15" s="75" t="str">
        <f>IF('Mantenimiento 6'!$D$10="","",'Mantenimiento 6'!$D$10)</f>
        <v>Melhor Prática</v>
      </c>
      <c r="M15" s="76">
        <f t="shared" si="1"/>
        <v>0.02</v>
      </c>
      <c r="N15" s="77">
        <f t="shared" si="3"/>
        <v>0.7</v>
      </c>
      <c r="O15" s="102" t="str">
        <f>'Mantenimiento 6'!$F$10</f>
        <v>-</v>
      </c>
      <c r="P15" s="102" t="str">
        <f>'Mantenimiento 6'!$G$10</f>
        <v>D</v>
      </c>
      <c r="Q15" s="102" t="str">
        <f>'Mantenimiento 6'!$H$10</f>
        <v>D</v>
      </c>
      <c r="R15" s="102" t="str">
        <f>'Mantenimiento 6'!$I$10</f>
        <v>D</v>
      </c>
      <c r="S15" s="129">
        <f>IF('Mantenimiento 6'!$M$10="","",'Mantenimiento 6'!$M$10)</f>
        <v>2</v>
      </c>
      <c r="T15" s="103" t="str">
        <f>IF('Mantenimiento 6'!$O$10="","",'Mantenimiento 6'!$O$10)</f>
        <v>Baja</v>
      </c>
      <c r="U15" s="94">
        <f>IF('Mantenimiento 6'!$Q$9&lt;=Estratégia!$U$6,0.5,0)+IF('Mantenimiento 6'!$S$9&gt;=Mantenimiento!$U$6,0.5,0)</f>
        <v>0.5</v>
      </c>
      <c r="V15" s="93">
        <f>IF('Mantenimiento 6'!$Q$9&lt;=Estratégia!$V$6,0.5,0)+IF('Mantenimiento 6'!$S$9&gt;=Estratégia!$V$6,0.5,0)</f>
        <v>0.5</v>
      </c>
      <c r="W15" s="93">
        <f>IF('Mantenimiento 6'!$Q$9&lt;=Estratégia!$W$6,0.5,0)+IF('Mantenimiento 6'!$S$9&gt;=Estratégia!$W$6,0.5,0)</f>
        <v>1</v>
      </c>
      <c r="X15" s="93">
        <f>IF('Mantenimiento 6'!$Q$9&lt;=Estratégia!$X$6,0.5,0)+IF('Mantenimiento 6'!$S$9&gt;=Estratégia!$X$6,0.5,0)</f>
        <v>1</v>
      </c>
      <c r="Y15" s="93">
        <f>IF('Mantenimiento 6'!$Q$9&lt;=Estratégia!$Y$6,0.5,0)+IF('Mantenimiento 6'!$S$9&gt;=Estratégia!$Y$6,0.5,0)</f>
        <v>1</v>
      </c>
      <c r="Z15" s="78" t="str">
        <f>'Mantenimiento 6'!$D$15</f>
        <v>Atrasado</v>
      </c>
      <c r="AA15" s="75" t="str">
        <f>IF('Mantenimiento 6'!$D$12="","",'Mantenimiento 6'!$D$12)</f>
        <v>Melhor Prática</v>
      </c>
      <c r="AB15" s="76">
        <f t="shared" si="2"/>
        <v>0.02</v>
      </c>
      <c r="AC15" s="77">
        <f t="shared" si="4"/>
        <v>1</v>
      </c>
      <c r="AD15" s="102">
        <f>'Mantenimiento 6'!$F$12</f>
        <v>3</v>
      </c>
      <c r="AE15" s="102">
        <f>'Mantenimiento 6'!$G$12</f>
        <v>3</v>
      </c>
      <c r="AF15" s="102">
        <f>'Mantenimiento 6'!$H$12</f>
        <v>3</v>
      </c>
      <c r="AG15" s="102">
        <f>'Mantenimiento 6'!$I$12</f>
        <v>3</v>
      </c>
    </row>
    <row r="16" spans="1:33" ht="45.75" customHeight="1" x14ac:dyDescent="0.35">
      <c r="B16" s="114" t="s">
        <v>223</v>
      </c>
      <c r="C16" s="178" t="s">
        <v>146</v>
      </c>
      <c r="D16" s="178" t="s">
        <v>224</v>
      </c>
      <c r="E16" s="71">
        <v>2.5000000000000001E-2</v>
      </c>
      <c r="F16" s="75" t="str">
        <f>'Mantenimiento 7'!$D$7</f>
        <v>Não cumpre</v>
      </c>
      <c r="G16" s="87">
        <f t="shared" si="0"/>
        <v>0</v>
      </c>
      <c r="H16" s="102">
        <f>'Mantenimiento 7'!$F$7</f>
        <v>2</v>
      </c>
      <c r="I16" s="102">
        <f>'Mantenimiento 7'!$G$7</f>
        <v>2</v>
      </c>
      <c r="J16" s="102">
        <f>'Mantenimiento 7'!$H$7</f>
        <v>2</v>
      </c>
      <c r="K16" s="102" t="str">
        <f>'Mantenimiento 7'!$I$7</f>
        <v/>
      </c>
      <c r="L16" s="75" t="str">
        <f>IF('Mantenimiento 7'!$D$10="","",'Mantenimiento 7'!$D$10)</f>
        <v>Mais que Cumpre</v>
      </c>
      <c r="M16" s="76">
        <f t="shared" si="1"/>
        <v>2.1250000000000002E-2</v>
      </c>
      <c r="N16" s="77">
        <f t="shared" si="3"/>
        <v>0</v>
      </c>
      <c r="O16" s="102" t="str">
        <f>'Mantenimiento 7'!$F$10</f>
        <v>D</v>
      </c>
      <c r="P16" s="102" t="str">
        <f>'Mantenimiento 7'!$G$10</f>
        <v>D</v>
      </c>
      <c r="Q16" s="102" t="str">
        <f>'Mantenimiento 7'!$H$10</f>
        <v>D</v>
      </c>
      <c r="R16" s="102" t="str">
        <f>'Mantenimiento 7'!$I$10</f>
        <v>D</v>
      </c>
      <c r="S16" s="129">
        <f>IF('Mantenimiento 7'!$M$10="","",'Mantenimiento 7'!$M$10)</f>
        <v>3</v>
      </c>
      <c r="T16" s="103" t="str">
        <f>IF('Mantenimiento 7'!$O$10="","",'Mantenimiento 7'!$O$10)</f>
        <v>Alta</v>
      </c>
      <c r="U16" s="94">
        <f>IF('Mantenimiento 7'!$Q$9&lt;=Estratégia!$U$6,0.5,0)+IF('Mantenimiento 7'!$S$9&gt;=Mantenimiento!$U$6,0.5,0)</f>
        <v>0.5</v>
      </c>
      <c r="V16" s="93">
        <f>IF('Mantenimiento 7'!$Q$9&lt;=Estratégia!$V$6,0.5,0)+IF('Mantenimiento 7'!$S$9&gt;=Estratégia!$V$6,0.5,0)</f>
        <v>0.5</v>
      </c>
      <c r="W16" s="93">
        <f>IF('Mantenimiento 7'!$Q$9&lt;=Estratégia!$W$6,0.5,0)+IF('Mantenimiento 7'!$S$9&gt;=Estratégia!$W$6,0.5,0)</f>
        <v>1</v>
      </c>
      <c r="X16" s="93">
        <f>IF('Mantenimiento 7'!$Q$9&lt;=Estratégia!$X$6,0.5,0)+IF('Mantenimiento 7'!$S$9&gt;=Estratégia!$X$6,0.5,0)</f>
        <v>1</v>
      </c>
      <c r="Y16" s="93">
        <f>IF('Mantenimiento 7'!$Q$9&lt;=Estratégia!$Y$6,0.5,0)+IF('Mantenimiento 7'!$S$9&gt;=Estratégia!$Y$6,0.5,0)</f>
        <v>1</v>
      </c>
      <c r="Z16" s="78" t="str">
        <f>'Mantenimiento 7'!$D$15</f>
        <v>À Tempo</v>
      </c>
      <c r="AA16" s="75" t="str">
        <f>IF('Mantenimiento 7'!$D$12="","",'Mantenimiento 7'!$D$12)</f>
        <v>Melhor Prática</v>
      </c>
      <c r="AB16" s="76">
        <f t="shared" si="2"/>
        <v>2.5000000000000001E-2</v>
      </c>
      <c r="AC16" s="77">
        <f t="shared" si="4"/>
        <v>1.1764705882352942</v>
      </c>
      <c r="AD16" s="102">
        <f>'Mantenimiento 7'!$F$12</f>
        <v>3</v>
      </c>
      <c r="AE16" s="102">
        <f>'Mantenimiento 7'!$G$12</f>
        <v>3</v>
      </c>
      <c r="AF16" s="102">
        <f>'Mantenimiento 7'!$H$12</f>
        <v>3</v>
      </c>
      <c r="AG16" s="102">
        <f>'Mantenimiento 7'!$I$12</f>
        <v>3</v>
      </c>
    </row>
    <row r="17" spans="2:33" ht="45.75" customHeight="1" x14ac:dyDescent="0.35">
      <c r="B17" s="114" t="s">
        <v>172</v>
      </c>
      <c r="C17" s="178" t="s">
        <v>148</v>
      </c>
      <c r="D17" s="178" t="s">
        <v>226</v>
      </c>
      <c r="E17" s="73">
        <v>0.02</v>
      </c>
      <c r="F17" s="75" t="str">
        <f>'Mantenimiento 8'!$D$7</f>
        <v>Cumpre</v>
      </c>
      <c r="G17" s="87">
        <f t="shared" si="0"/>
        <v>1.3999999999999999E-2</v>
      </c>
      <c r="H17" s="102">
        <f>'Mantenimiento 8'!$F$7</f>
        <v>3</v>
      </c>
      <c r="I17" s="102">
        <f>'Mantenimiento 8'!$G$7</f>
        <v>3</v>
      </c>
      <c r="J17" s="102">
        <f>'Mantenimiento 8'!$H$7</f>
        <v>2</v>
      </c>
      <c r="K17" s="102" t="str">
        <f>'Mantenimiento 8'!$I$7</f>
        <v/>
      </c>
      <c r="L17" s="75" t="str">
        <f>IF('Mantenimiento 8'!$D$10="","",'Mantenimiento 8'!$D$10)</f>
        <v>Mais que Cumpre</v>
      </c>
      <c r="M17" s="76">
        <f t="shared" si="1"/>
        <v>1.7000000000000001E-2</v>
      </c>
      <c r="N17" s="77">
        <f t="shared" si="3"/>
        <v>0.82352941176470573</v>
      </c>
      <c r="O17" s="102" t="str">
        <f>'Mantenimiento 8'!$F$10</f>
        <v>-</v>
      </c>
      <c r="P17" s="102" t="str">
        <f>'Mantenimiento 8'!$G$10</f>
        <v>D</v>
      </c>
      <c r="Q17" s="102" t="str">
        <f>'Mantenimiento 8'!$H$10</f>
        <v>D</v>
      </c>
      <c r="R17" s="102" t="str">
        <f>'Mantenimiento 8'!$I$10</f>
        <v>D</v>
      </c>
      <c r="S17" s="129">
        <f>IF('Mantenimiento 8'!$M$10="","",'Mantenimiento 8'!$M$10)</f>
        <v>3</v>
      </c>
      <c r="T17" s="103" t="str">
        <f>IF('Mantenimiento 8'!$O$10="","",'Mantenimiento 8'!$O$10)</f>
        <v>Alta</v>
      </c>
      <c r="U17" s="94">
        <f>IF('Mantenimiento 8'!$Q$9&lt;=Estratégia!$U$6,0.5,0)+IF('Mantenimiento 8'!$S$9&gt;=Mantenimiento!$U$6,0.5,0)</f>
        <v>0.5</v>
      </c>
      <c r="V17" s="93">
        <f>IF('Mantenimiento 8'!$Q$9&lt;=Estratégia!$V$6,0.5,0)+IF('Mantenimiento 8'!$S$9&gt;=Estratégia!$V$6,0.5,0)</f>
        <v>0.5</v>
      </c>
      <c r="W17" s="93">
        <f>IF('Mantenimiento 8'!$Q$9&lt;=Estratégia!$W$6,0.5,0)+IF('Mantenimiento 8'!$S$9&gt;=Estratégia!$W$6,0.5,0)</f>
        <v>0.5</v>
      </c>
      <c r="X17" s="93">
        <f>IF('Mantenimiento 8'!$Q$9&lt;=Estratégia!$X$6,0.5,0)+IF('Mantenimiento 8'!$S$9&gt;=Estratégia!$X$6,0.5,0)</f>
        <v>0.5</v>
      </c>
      <c r="Y17" s="93">
        <f>IF('Mantenimiento 8'!$Q$9&lt;=Estratégia!$Y$6,0.5,0)+IF('Mantenimiento 8'!$S$9&gt;=Estratégia!$Y$6,0.5,0)</f>
        <v>0.5</v>
      </c>
      <c r="Z17" s="78" t="str">
        <f>'Mantenimiento 8'!$D$15</f>
        <v>Atrasado</v>
      </c>
      <c r="AA17" s="75" t="str">
        <f>IF('Mantenimiento 8'!$D$12="","",'Mantenimiento 8'!$D$12)</f>
        <v>Mais que cumpre</v>
      </c>
      <c r="AB17" s="76">
        <f t="shared" si="2"/>
        <v>1.7000000000000001E-2</v>
      </c>
      <c r="AC17" s="77">
        <f t="shared" si="4"/>
        <v>1</v>
      </c>
      <c r="AD17" s="102">
        <f>'Mantenimiento 8'!$F$12</f>
        <v>3</v>
      </c>
      <c r="AE17" s="102">
        <f>'Mantenimiento 8'!$G$12</f>
        <v>3</v>
      </c>
      <c r="AF17" s="102">
        <f>'Mantenimiento 8'!$H$12</f>
        <v>3</v>
      </c>
      <c r="AG17" s="102">
        <f>'Mantenimiento 8'!$I$12</f>
        <v>1</v>
      </c>
    </row>
    <row r="18" spans="2:33" ht="45.75" customHeight="1" x14ac:dyDescent="0.35">
      <c r="B18" s="114" t="s">
        <v>152</v>
      </c>
      <c r="C18" s="178" t="s">
        <v>150</v>
      </c>
      <c r="D18" s="178" t="s">
        <v>227</v>
      </c>
      <c r="E18" s="71">
        <v>1.4999999999999999E-2</v>
      </c>
      <c r="F18" s="75" t="str">
        <f>'Mantenimiento 9'!$D$7</f>
        <v>Não cumpre</v>
      </c>
      <c r="G18" s="87">
        <f t="shared" si="0"/>
        <v>0</v>
      </c>
      <c r="H18" s="102">
        <f>'Mantenimiento 9'!$F$7</f>
        <v>1</v>
      </c>
      <c r="I18" s="102" t="str">
        <f>'Mantenimiento 9'!$G$7</f>
        <v/>
      </c>
      <c r="J18" s="102" t="str">
        <f>'Mantenimiento 9'!$H$7</f>
        <v/>
      </c>
      <c r="K18" s="102" t="str">
        <f>'Mantenimiento 9'!$I$7</f>
        <v/>
      </c>
      <c r="L18" s="75" t="str">
        <f>IF('Mantenimiento 9'!$D$10="","",'Mantenimiento 9'!$D$10)</f>
        <v>Cumpre</v>
      </c>
      <c r="M18" s="76">
        <f t="shared" si="1"/>
        <v>1.0499999999999999E-2</v>
      </c>
      <c r="N18" s="77">
        <f t="shared" si="3"/>
        <v>0</v>
      </c>
      <c r="O18" s="102" t="str">
        <f>'Mantenimiento 9'!$F$10</f>
        <v>-</v>
      </c>
      <c r="P18" s="102" t="str">
        <f>'Mantenimiento 9'!$G$10</f>
        <v>-</v>
      </c>
      <c r="Q18" s="102" t="str">
        <f>'Mantenimiento 9'!$H$10</f>
        <v>-</v>
      </c>
      <c r="R18" s="102" t="str">
        <f>'Mantenimiento 9'!$I$10</f>
        <v>-</v>
      </c>
      <c r="S18" s="129">
        <f>IF('Mantenimiento 9'!$M$10="","",'Mantenimiento 9'!$M$10)</f>
        <v>2</v>
      </c>
      <c r="T18" s="103" t="str">
        <f>IF('Mantenimiento 9'!$O$10="","",'Mantenimiento 9'!$O$10)</f>
        <v>Alta</v>
      </c>
      <c r="U18" s="94">
        <f>IF('Mantenimiento 9'!$Q$9&lt;=Estratégia!$U$6,0.5,0)+IF('Mantenimiento 9'!$S$9&gt;=Mantenimiento!$U$6,0.5,0)</f>
        <v>0.5</v>
      </c>
      <c r="V18" s="93">
        <f>IF('Mantenimiento 9'!$Q$9&lt;=Estratégia!$V$6,0.5,0)+IF('Mantenimiento 9'!$S$9&gt;=Estratégia!$V$6,0.5,0)</f>
        <v>0.5</v>
      </c>
      <c r="W18" s="93">
        <f>IF('Mantenimiento 9'!$Q$9&lt;=Estratégia!$W$6,0.5,0)+IF('Mantenimiento 9'!$S$9&gt;=Estratégia!$W$6,0.5,0)</f>
        <v>0.5</v>
      </c>
      <c r="X18" s="93">
        <f>IF('Mantenimiento 9'!$Q$9&lt;=Estratégia!$X$6,0.5,0)+IF('Mantenimiento 9'!$S$9&gt;=Estratégia!$X$6,0.5,0)</f>
        <v>0.5</v>
      </c>
      <c r="Y18" s="93">
        <f>IF('Mantenimiento 9'!$Q$9&lt;=Estratégia!$Y$6,0.5,0)+IF('Mantenimiento 9'!$S$9&gt;=Estratégia!$Y$6,0.5,0)</f>
        <v>0.5</v>
      </c>
      <c r="Z18" s="78" t="str">
        <f>'Mantenimiento 9'!$D$15</f>
        <v>Atrasado</v>
      </c>
      <c r="AA18" s="75" t="str">
        <f>IF('Mantenimiento 9'!$D$12="","",'Mantenimiento 9'!$D$12)</f>
        <v>Cumpre</v>
      </c>
      <c r="AB18" s="76">
        <f t="shared" si="2"/>
        <v>1.0499999999999999E-2</v>
      </c>
      <c r="AC18" s="77">
        <f t="shared" si="4"/>
        <v>1</v>
      </c>
      <c r="AD18" s="102">
        <f>'Mantenimiento 9'!$F$12</f>
        <v>3</v>
      </c>
      <c r="AE18" s="102">
        <f>'Mantenimiento 9'!$G$12</f>
        <v>3</v>
      </c>
      <c r="AF18" s="102" t="str">
        <f>'Mantenimiento 9'!$H$12</f>
        <v/>
      </c>
      <c r="AG18" s="102" t="str">
        <f>'Mantenimiento 9'!$I$12</f>
        <v/>
      </c>
    </row>
    <row r="19" spans="2:33" ht="45.75" customHeight="1" x14ac:dyDescent="0.35">
      <c r="B19" s="114" t="s">
        <v>155</v>
      </c>
      <c r="C19" s="178" t="s">
        <v>153</v>
      </c>
      <c r="D19" s="178" t="s">
        <v>228</v>
      </c>
      <c r="E19" s="73">
        <v>1.4999999999999999E-2</v>
      </c>
      <c r="F19" s="75" t="str">
        <f>'Mantenimiento 10'!$D$7</f>
        <v>Não cumpre</v>
      </c>
      <c r="G19" s="87">
        <f t="shared" si="0"/>
        <v>0</v>
      </c>
      <c r="H19" s="102">
        <f>'Mantenimiento 10'!$F$7</f>
        <v>2</v>
      </c>
      <c r="I19" s="102" t="str">
        <f>'Mantenimiento 10'!$G$7</f>
        <v/>
      </c>
      <c r="J19" s="102" t="str">
        <f>'Mantenimiento 10'!$H$7</f>
        <v/>
      </c>
      <c r="K19" s="102" t="str">
        <f>'Mantenimiento 10'!$I$7</f>
        <v/>
      </c>
      <c r="L19" s="75" t="str">
        <f>IF('Mantenimiento 10'!$D$10="","",'Mantenimiento 10'!$D$10)</f>
        <v>Cumpre</v>
      </c>
      <c r="M19" s="76">
        <f t="shared" si="1"/>
        <v>1.0499999999999999E-2</v>
      </c>
      <c r="N19" s="77">
        <f t="shared" si="3"/>
        <v>0</v>
      </c>
      <c r="O19" s="102" t="str">
        <f>'Mantenimiento 10'!$F$10</f>
        <v>D</v>
      </c>
      <c r="P19" s="102" t="str">
        <f>'Mantenimiento 10'!$G$10</f>
        <v>-</v>
      </c>
      <c r="Q19" s="102" t="str">
        <f>'Mantenimiento 10'!$H$10</f>
        <v>-</v>
      </c>
      <c r="R19" s="102" t="str">
        <f>'Mantenimiento 10'!$I$10</f>
        <v>-</v>
      </c>
      <c r="S19" s="129">
        <f>IF('Mantenimiento 10'!$M$10="","",'Mantenimiento 10'!$M$10)</f>
        <v>3</v>
      </c>
      <c r="T19" s="103" t="str">
        <f>IF('Mantenimiento 10'!$O$10="","",'Mantenimiento 10'!$O$10)</f>
        <v>Alta</v>
      </c>
      <c r="U19" s="94">
        <f>IF('Mantenimiento 10'!$Q$9&lt;=Estratégia!$U$6,0.5,0)+IF('Mantenimiento 10'!$S$9&gt;=Mantenimiento!$U$6,0.5,0)</f>
        <v>0.5</v>
      </c>
      <c r="V19" s="93">
        <f>IF('Mantenimiento 10'!$Q$9&lt;=Estratégia!$V$6,0.5,0)+IF('Mantenimiento 10'!$S$9&gt;=Estratégia!$V$6,0.5,0)</f>
        <v>0.5</v>
      </c>
      <c r="W19" s="93">
        <f>IF('Mantenimiento 10'!$Q$9&lt;=Estratégia!$W$6,0.5,0)+IF('Mantenimiento 10'!$S$9&gt;=Estratégia!$W$6,0.5,0)</f>
        <v>0.5</v>
      </c>
      <c r="X19" s="93">
        <f>IF('Mantenimiento 10'!$Q$9&lt;=Estratégia!$X$6,0.5,0)+IF('Mantenimiento 10'!$S$9&gt;=Estratégia!$X$6,0.5,0)</f>
        <v>0.5</v>
      </c>
      <c r="Y19" s="93">
        <f>IF('Mantenimiento 10'!$Q$9&lt;=Estratégia!$Y$6,0.5,0)+IF('Mantenimiento 10'!$S$9&gt;=Estratégia!$Y$6,0.5,0)</f>
        <v>0.5</v>
      </c>
      <c r="Z19" s="78" t="str">
        <f>'Mantenimiento 10'!$D$15</f>
        <v>Atrasado</v>
      </c>
      <c r="AA19" s="75" t="str">
        <f>IF('Mantenimiento 10'!$D$12="","",'Mantenimiento 10'!$D$12)</f>
        <v>Cumpre</v>
      </c>
      <c r="AB19" s="76">
        <f t="shared" si="2"/>
        <v>1.0499999999999999E-2</v>
      </c>
      <c r="AC19" s="77">
        <f t="shared" si="4"/>
        <v>1</v>
      </c>
      <c r="AD19" s="102">
        <f>'Mantenimiento 10'!$F$12</f>
        <v>3</v>
      </c>
      <c r="AE19" s="102">
        <f>'Mantenimiento 10'!$G$12</f>
        <v>3</v>
      </c>
      <c r="AF19" s="102" t="str">
        <f>'Mantenimiento 10'!$H$12</f>
        <v/>
      </c>
      <c r="AG19" s="102" t="str">
        <f>'Mantenimiento 10'!$I$12</f>
        <v/>
      </c>
    </row>
    <row r="20" spans="2:33" ht="14.5" x14ac:dyDescent="0.35"/>
    <row r="21" spans="2:33" ht="11.25" customHeight="1" x14ac:dyDescent="0.35">
      <c r="B21" s="81"/>
      <c r="C21" s="280" t="s">
        <v>238</v>
      </c>
      <c r="D21" s="280"/>
      <c r="E21" s="281">
        <f>SUM(E10:E19)</f>
        <v>0.2</v>
      </c>
      <c r="F21" s="296"/>
      <c r="G21" s="284">
        <f>SUM(G10:G19)</f>
        <v>0.10025000000000001</v>
      </c>
      <c r="H21" s="88"/>
      <c r="I21" s="88"/>
      <c r="J21" s="88"/>
      <c r="K21" s="88"/>
      <c r="L21" s="82"/>
      <c r="M21" s="286">
        <f>SUM(M10:M19)</f>
        <v>0.16850000000000004</v>
      </c>
      <c r="N21" s="288">
        <f>IFERROR(G21/M21,"")</f>
        <v>0.59495548961424327</v>
      </c>
      <c r="O21" s="89"/>
      <c r="P21" s="89"/>
      <c r="Q21" s="89"/>
      <c r="R21" s="89"/>
      <c r="S21" s="89"/>
      <c r="T21" s="89"/>
      <c r="U21" s="89"/>
      <c r="V21" s="89"/>
      <c r="W21" s="89"/>
      <c r="X21" s="89"/>
      <c r="Y21" s="89"/>
      <c r="Z21" s="83"/>
      <c r="AA21" s="84"/>
      <c r="AB21" s="290">
        <f>SUM(AB10:AB19)</f>
        <v>0.15225000000000005</v>
      </c>
      <c r="AC21" s="292">
        <f>IFERROR(M21/AB21,"")</f>
        <v>1.1067323481116584</v>
      </c>
      <c r="AD21" s="279"/>
      <c r="AE21" s="279"/>
      <c r="AF21" s="279"/>
      <c r="AG21" s="279"/>
    </row>
    <row r="22" spans="2:33" ht="22.5" x14ac:dyDescent="0.35">
      <c r="B22" s="81"/>
      <c r="C22" s="280"/>
      <c r="D22" s="280"/>
      <c r="E22" s="281"/>
      <c r="F22" s="297"/>
      <c r="G22" s="285"/>
      <c r="H22" s="88"/>
      <c r="I22" s="88"/>
      <c r="J22" s="88"/>
      <c r="K22" s="88"/>
      <c r="L22" s="85"/>
      <c r="M22" s="287"/>
      <c r="N22" s="289"/>
      <c r="O22" s="89"/>
      <c r="P22" s="89"/>
      <c r="Q22" s="89"/>
      <c r="R22" s="89"/>
      <c r="S22" s="89"/>
      <c r="T22" s="89"/>
      <c r="U22" s="89"/>
      <c r="V22" s="89"/>
      <c r="W22" s="89"/>
      <c r="X22" s="89"/>
      <c r="Y22" s="89"/>
      <c r="Z22" s="83"/>
      <c r="AA22" s="84"/>
      <c r="AB22" s="290"/>
      <c r="AC22" s="292"/>
      <c r="AD22" s="279"/>
      <c r="AE22" s="279"/>
      <c r="AF22" s="279"/>
      <c r="AG22" s="279"/>
    </row>
    <row r="23" spans="2:33" ht="14.5" x14ac:dyDescent="0.35"/>
    <row r="24" spans="2:33" ht="15" customHeight="1" x14ac:dyDescent="0.35"/>
    <row r="25" spans="2:33" ht="15" customHeight="1" x14ac:dyDescent="0.35"/>
    <row r="26" spans="2:33" ht="15" customHeight="1" x14ac:dyDescent="0.35"/>
    <row r="27" spans="2:33" ht="15" customHeight="1" x14ac:dyDescent="0.35"/>
    <row r="28" spans="2:33" ht="15" customHeight="1" x14ac:dyDescent="0.35"/>
    <row r="29" spans="2:33" ht="15" customHeight="1" x14ac:dyDescent="0.35"/>
  </sheetData>
  <autoFilter ref="B9:AG9" xr:uid="{F3416D7B-8507-4AF1-AC12-A67AE73E163C}"/>
  <dataConsolidate/>
  <mergeCells count="49">
    <mergeCell ref="AC21:AC22"/>
    <mergeCell ref="AD21:AD22"/>
    <mergeCell ref="AE21:AE22"/>
    <mergeCell ref="AF21:AF22"/>
    <mergeCell ref="AG21:AG22"/>
    <mergeCell ref="AE7:AE8"/>
    <mergeCell ref="AF7:AF8"/>
    <mergeCell ref="AG7:AG8"/>
    <mergeCell ref="C21:D22"/>
    <mergeCell ref="E21:E22"/>
    <mergeCell ref="F21:F22"/>
    <mergeCell ref="G21:G22"/>
    <mergeCell ref="M21:M22"/>
    <mergeCell ref="N21:N22"/>
    <mergeCell ref="AB21:AB22"/>
    <mergeCell ref="Y7:Y8"/>
    <mergeCell ref="Z7:Z8"/>
    <mergeCell ref="AA7:AA8"/>
    <mergeCell ref="AB7:AB8"/>
    <mergeCell ref="AC7:AC8"/>
    <mergeCell ref="AD7:AD8"/>
    <mergeCell ref="X7:X8"/>
    <mergeCell ref="M7:M8"/>
    <mergeCell ref="N7:N8"/>
    <mergeCell ref="O7:O8"/>
    <mergeCell ref="P7:P8"/>
    <mergeCell ref="Q7:Q8"/>
    <mergeCell ref="R7:R8"/>
    <mergeCell ref="S7:S8"/>
    <mergeCell ref="T7:T8"/>
    <mergeCell ref="U7:U8"/>
    <mergeCell ref="V7:V8"/>
    <mergeCell ref="W7:W8"/>
    <mergeCell ref="L7:L8"/>
    <mergeCell ref="F3:AE3"/>
    <mergeCell ref="B5:D5"/>
    <mergeCell ref="F5:J5"/>
    <mergeCell ref="L5:M5"/>
    <mergeCell ref="Z5:AA5"/>
    <mergeCell ref="B7:B8"/>
    <mergeCell ref="C7:C8"/>
    <mergeCell ref="D7:D8"/>
    <mergeCell ref="E7:E8"/>
    <mergeCell ref="F7:F8"/>
    <mergeCell ref="G7:G8"/>
    <mergeCell ref="H7:H8"/>
    <mergeCell ref="I7:I8"/>
    <mergeCell ref="J7:J8"/>
    <mergeCell ref="K7:K8"/>
  </mergeCells>
  <conditionalFormatting sqref="H10:K19">
    <cfRule type="iconSet" priority="6">
      <iconSet showValue="0">
        <cfvo type="percent" val="0"/>
        <cfvo type="num" val="2"/>
        <cfvo type="num" val="3"/>
      </iconSet>
    </cfRule>
  </conditionalFormatting>
  <conditionalFormatting sqref="N10:N19">
    <cfRule type="dataBar" priority="4">
      <dataBar showValue="0">
        <cfvo type="min"/>
        <cfvo type="max"/>
        <color rgb="FF63C384"/>
      </dataBar>
      <extLst>
        <ext xmlns:x14="http://schemas.microsoft.com/office/spreadsheetml/2009/9/main" uri="{B025F937-C7B1-47D3-B67F-A62EFF666E3E}">
          <x14:id>{8C3F4390-FA2D-4AA2-A4DA-72D9A4A91D69}</x14:id>
        </ext>
      </extLst>
    </cfRule>
  </conditionalFormatting>
  <conditionalFormatting sqref="O10:R19">
    <cfRule type="iconSet" priority="8">
      <iconSet showValue="0">
        <cfvo type="percent" val="0"/>
        <cfvo type="num" val="2"/>
        <cfvo type="num" val="3"/>
      </iconSet>
    </cfRule>
  </conditionalFormatting>
  <conditionalFormatting sqref="U10:Y19">
    <cfRule type="cellIs" dxfId="1026" priority="1" operator="equal">
      <formula>2</formula>
    </cfRule>
    <cfRule type="cellIs" dxfId="1025" priority="2" operator="equal">
      <formula>1</formula>
    </cfRule>
    <cfRule type="cellIs" dxfId="1024" priority="3" operator="equal">
      <formula>0</formula>
    </cfRule>
  </conditionalFormatting>
  <conditionalFormatting sqref="AC10:AC19">
    <cfRule type="dataBar" priority="5">
      <dataBar showValue="0">
        <cfvo type="min"/>
        <cfvo type="max"/>
        <color theme="6" tint="0.39997558519241921"/>
      </dataBar>
      <extLst>
        <ext xmlns:x14="http://schemas.microsoft.com/office/spreadsheetml/2009/9/main" uri="{B025F937-C7B1-47D3-B67F-A62EFF666E3E}">
          <x14:id>{903A4435-FEC1-4785-88B7-2E2F238181EA}</x14:id>
        </ext>
      </extLst>
    </cfRule>
  </conditionalFormatting>
  <conditionalFormatting sqref="AD10:AG19">
    <cfRule type="iconSet" priority="7">
      <iconSet showValue="0">
        <cfvo type="percent" val="0"/>
        <cfvo type="num" val="2"/>
        <cfvo type="num" val="3"/>
      </iconSet>
    </cfRule>
  </conditionalFormatting>
  <hyperlinks>
    <hyperlink ref="C10" location="'Mantenimiento 1'!A1" display="1." xr:uid="{F4A659CD-FE30-4C10-BBF3-C535446EF710}"/>
    <hyperlink ref="D10" location="'Mantenimiento 1'!A1" display="Procesamiento del pedido de mantenimiento" xr:uid="{91BED980-060F-4D40-A221-F87A7BD3B92F}"/>
    <hyperlink ref="C11" location="'Mantenimiento 2'!A1" display="2." xr:uid="{D340FCCC-8789-4441-BCDB-D56F97B8F39D}"/>
    <hyperlink ref="D11" location="'Mantenimiento 2'!A1" display="Solución remota" xr:uid="{D4DEFF16-6DD9-4F5C-B29E-C1B5D123309B}"/>
    <hyperlink ref="C12" location="'Mantenimiento 3'!A1" display="3." xr:uid="{66AB80F7-3CAD-4161-AE90-7B2AEDAAAB91}"/>
    <hyperlink ref="D12" location="'Mantenimiento 3'!A1" display="Calidad de los servicios en el PDV" xr:uid="{1C65D9C6-19C3-464D-8643-A9DB59B0D371}"/>
    <hyperlink ref="C13" location="'Mantenimiento 4'!A1" display="4." xr:uid="{E4312CE2-D158-4DB3-BA2E-2D2790AEC212}"/>
    <hyperlink ref="D13" location="'Mantenimiento 4'!A1" display="Calidad de los servicios en el taller" xr:uid="{E613312C-A6F6-445C-B659-4CC939DB1DA2}"/>
    <hyperlink ref="C14" location="'Mantenimiento 5'!A1" display="5." xr:uid="{B80DA34B-BC2A-4A2D-8E66-169727D87681}"/>
    <hyperlink ref="D14" location="'Mantenimiento 5'!A1" display="Tracking de SLA de mantenimiento" xr:uid="{999D7B30-7D0F-4AEC-9672-9BA3F6EB37C7}"/>
    <hyperlink ref="C15" location="'Mantenimiento 6'!A1" display="6." xr:uid="{27136518-9307-48D8-AD68-65021DA9903D}"/>
    <hyperlink ref="D15" location="'Mantenimiento 6'!A1" display="Análisis de motivos de mantenimiento" xr:uid="{74FC2CFE-105A-46BC-B04A-5010AA47C546}"/>
    <hyperlink ref="C16" location="'Mantenimiento 7'!A1" display="7." xr:uid="{2554EC91-1E11-4D01-AAA6-46E25871BBD2}"/>
    <hyperlink ref="D16" location="'Mantenimiento 7'!A1" display="Productividad y capacitación de los técnicos" xr:uid="{D0066CA2-609F-4668-BE1D-F173CB9BC63C}"/>
    <hyperlink ref="C17" location="'Mantenimiento 8'!A1" display="8." xr:uid="{5716A672-44F4-49AC-8AF7-F6F6DD204DB0}"/>
    <hyperlink ref="D17" location="'Mantenimiento 8'!A1" display="Mantenimiento de piezas de repuesto" xr:uid="{470C241E-2DEE-4E1F-9F36-D8BE0E364336}"/>
    <hyperlink ref="C18" location="'Mantenimiento 9'!A1" display="9." xr:uid="{55591743-8919-479F-B300-F1EB7D62E840}"/>
    <hyperlink ref="D18" location="'Mantenimiento 9'!A1" display="Gestión de garantía de los proveedores" xr:uid="{DB3B504A-8B97-4F58-9E68-E3B403A9DC0E}"/>
    <hyperlink ref="C19" location="'Mantenimiento 10'!A1" display="10." xr:uid="{035F995E-1409-4537-BD58-B510D0B33023}"/>
    <hyperlink ref="D19" location="'Mantenimiento 10'!A1" display="Conectividad para mantenimiento" xr:uid="{30957FFF-E9AF-4AB7-B43A-605D4F75849E}"/>
  </hyperlinks>
  <pageMargins left="0.511811024" right="0.511811024" top="0.78740157499999996" bottom="0.78740157499999996" header="0.31496062000000002" footer="0.31496062000000002"/>
  <drawing r:id="rId1"/>
  <extLst>
    <ext xmlns:x14="http://schemas.microsoft.com/office/spreadsheetml/2009/9/main" uri="{78C0D931-6437-407d-A8EE-F0AAD7539E65}">
      <x14:conditionalFormattings>
        <x14:conditionalFormatting xmlns:xm="http://schemas.microsoft.com/office/excel/2006/main">
          <x14:cfRule type="dataBar" id="{8C3F4390-FA2D-4AA2-A4DA-72D9A4A91D69}">
            <x14:dataBar minLength="0" maxLength="100">
              <x14:cfvo type="autoMin"/>
              <x14:cfvo type="autoMax"/>
              <x14:negativeFillColor rgb="FFFF0000"/>
              <x14:axisColor rgb="FF000000"/>
            </x14:dataBar>
          </x14:cfRule>
          <xm:sqref>N10:N19</xm:sqref>
        </x14:conditionalFormatting>
        <x14:conditionalFormatting xmlns:xm="http://schemas.microsoft.com/office/excel/2006/main">
          <x14:cfRule type="iconSet" priority="9" id="{72ADAE1E-996D-4F18-AE37-2880F8D331EE}">
            <x14:iconSet iconSet="3Stars" showValue="0">
              <x14:cfvo type="percent">
                <xm:f>0</xm:f>
              </x14:cfvo>
              <x14:cfvo type="num">
                <xm:f>2</xm:f>
              </x14:cfvo>
              <x14:cfvo type="num">
                <xm:f>3</xm:f>
              </x14:cfvo>
            </x14:iconSet>
          </x14:cfRule>
          <xm:sqref>S10:S19</xm:sqref>
        </x14:conditionalFormatting>
        <x14:conditionalFormatting xmlns:xm="http://schemas.microsoft.com/office/excel/2006/main">
          <x14:cfRule type="dataBar" id="{903A4435-FEC1-4785-88B7-2E2F238181EA}">
            <x14:dataBar minLength="0" maxLength="100">
              <x14:cfvo type="autoMin"/>
              <x14:cfvo type="autoMax"/>
              <x14:negativeFillColor rgb="FFFF0000"/>
              <x14:axisColor rgb="FF000000"/>
            </x14:dataBar>
          </x14:cfRule>
          <xm:sqref>AC10:AC19</xm:sqref>
        </x14:conditionalFormatting>
      </x14:conditionalFormattings>
    </ext>
  </extLst>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4A414C-9152-4D4D-B4AE-3C6203452A52}">
  <dimension ref="A1:AM29"/>
  <sheetViews>
    <sheetView showGridLines="0" zoomScale="70" zoomScaleNormal="70" workbookViewId="0">
      <pane xSplit="5" ySplit="9" topLeftCell="F10" activePane="bottomRight" state="frozen"/>
      <selection activeCell="K3" sqref="K3:S4"/>
      <selection pane="topRight" activeCell="K3" sqref="K3:S4"/>
      <selection pane="bottomLeft" activeCell="K3" sqref="K3:S4"/>
      <selection pane="bottomRight" activeCell="K3" sqref="K3:S4"/>
    </sheetView>
  </sheetViews>
  <sheetFormatPr defaultColWidth="0" defaultRowHeight="15" customHeight="1" zeroHeight="1" outlineLevelCol="1" x14ac:dyDescent="0.35"/>
  <cols>
    <col min="1" max="1" width="2.1796875" customWidth="1"/>
    <col min="2" max="2" width="17.453125" customWidth="1"/>
    <col min="3" max="3" width="4" customWidth="1"/>
    <col min="4" max="4" width="43.54296875" customWidth="1"/>
    <col min="5" max="5" width="9.453125" customWidth="1"/>
    <col min="6" max="6" width="20.453125" customWidth="1"/>
    <col min="7" max="7" width="11.1796875" customWidth="1"/>
    <col min="8" max="11" width="5.81640625" customWidth="1" outlineLevel="1"/>
    <col min="12" max="12" width="20.54296875" customWidth="1"/>
    <col min="13" max="13" width="11.54296875" customWidth="1"/>
    <col min="14" max="14" width="10.81640625" customWidth="1"/>
    <col min="15" max="18" width="5.81640625" customWidth="1" outlineLevel="1"/>
    <col min="19" max="19" width="12.453125" customWidth="1" outlineLevel="1"/>
    <col min="20" max="20" width="16.81640625" customWidth="1" outlineLevel="1"/>
    <col min="21" max="21" width="6.1796875" bestFit="1" customWidth="1" outlineLevel="1"/>
    <col min="22" max="25" width="6.7265625" customWidth="1" outlineLevel="1"/>
    <col min="26" max="26" width="19.453125" customWidth="1"/>
    <col min="27" max="27" width="19.1796875" customWidth="1"/>
    <col min="28" max="28" width="12.1796875" customWidth="1"/>
    <col min="29" max="29" width="11.54296875" customWidth="1"/>
    <col min="30" max="33" width="5.81640625" customWidth="1" outlineLevel="1"/>
    <col min="34" max="34" width="9.1796875" customWidth="1"/>
    <col min="35" max="39" width="0" hidden="1" customWidth="1"/>
    <col min="40" max="16384" width="9.1796875" hidden="1"/>
  </cols>
  <sheetData>
    <row r="1" spans="1:33"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3"/>
      <c r="Z1" s="13"/>
      <c r="AA1" s="13"/>
      <c r="AB1" s="13"/>
      <c r="AC1" s="13"/>
      <c r="AD1" s="13"/>
      <c r="AE1" s="13"/>
    </row>
    <row r="2" spans="1:33" ht="44" x14ac:dyDescent="0.5">
      <c r="B2" s="11"/>
      <c r="C2" s="11"/>
      <c r="D2" s="79" t="s">
        <v>0</v>
      </c>
      <c r="E2" s="79"/>
      <c r="F2" s="11"/>
      <c r="G2" s="11"/>
      <c r="H2" s="11"/>
      <c r="I2" s="11"/>
      <c r="J2" s="11"/>
      <c r="K2" s="11"/>
      <c r="L2" s="11"/>
      <c r="M2" s="11"/>
      <c r="N2" s="11"/>
      <c r="O2" s="11"/>
      <c r="P2" s="11"/>
      <c r="Q2" s="11"/>
      <c r="R2" s="11"/>
      <c r="S2" s="11"/>
      <c r="T2" s="11"/>
      <c r="U2" s="11"/>
      <c r="V2" s="11"/>
      <c r="W2" s="11"/>
      <c r="X2" s="11"/>
      <c r="Y2" s="11"/>
      <c r="Z2" s="11"/>
      <c r="AA2" s="11"/>
      <c r="AB2" s="11"/>
      <c r="AC2" s="11"/>
      <c r="AD2" s="11"/>
      <c r="AE2" s="11"/>
    </row>
    <row r="3" spans="1:33" ht="44" x14ac:dyDescent="0.35">
      <c r="B3" s="10"/>
      <c r="C3" s="10"/>
      <c r="D3" s="80" t="s">
        <v>1</v>
      </c>
      <c r="E3" s="80"/>
      <c r="F3" s="298" t="s">
        <v>250</v>
      </c>
      <c r="G3" s="298"/>
      <c r="H3" s="298"/>
      <c r="I3" s="298"/>
      <c r="J3" s="298"/>
      <c r="K3" s="298"/>
      <c r="L3" s="298"/>
      <c r="M3" s="298"/>
      <c r="N3" s="298"/>
      <c r="O3" s="298"/>
      <c r="P3" s="298"/>
      <c r="Q3" s="298"/>
      <c r="R3" s="298"/>
      <c r="S3" s="298"/>
      <c r="T3" s="298"/>
      <c r="U3" s="298"/>
      <c r="V3" s="298"/>
      <c r="W3" s="298"/>
      <c r="X3" s="298"/>
      <c r="Y3" s="298"/>
      <c r="Z3" s="298"/>
      <c r="AA3" s="298"/>
      <c r="AB3" s="298"/>
      <c r="AC3" s="298"/>
      <c r="AD3" s="298"/>
      <c r="AE3" s="298"/>
    </row>
    <row r="4" spans="1:33" ht="7.5" customHeight="1" x14ac:dyDescent="0.35"/>
    <row r="5" spans="1:33" ht="19.5" customHeight="1" x14ac:dyDescent="0.35">
      <c r="B5" s="258" t="s">
        <v>108</v>
      </c>
      <c r="C5" s="258"/>
      <c r="D5" s="258"/>
      <c r="F5" s="258" t="s">
        <v>99</v>
      </c>
      <c r="G5" s="258"/>
      <c r="H5" s="258"/>
      <c r="I5" s="258"/>
      <c r="J5" s="258"/>
      <c r="L5" s="258" t="s">
        <v>109</v>
      </c>
      <c r="M5" s="258"/>
      <c r="N5" s="130"/>
      <c r="O5" s="130"/>
      <c r="P5" s="130"/>
      <c r="Q5" s="130"/>
      <c r="R5" s="130"/>
      <c r="Z5" s="258" t="s">
        <v>110</v>
      </c>
      <c r="AA5" s="258"/>
      <c r="AB5" s="130"/>
      <c r="AC5" s="130"/>
      <c r="AD5" s="130"/>
      <c r="AE5" s="130"/>
      <c r="AF5" s="130"/>
    </row>
    <row r="6" spans="1:33" ht="11.25" customHeight="1" x14ac:dyDescent="0.35">
      <c r="U6" s="90">
        <v>6</v>
      </c>
      <c r="V6" s="90">
        <v>7</v>
      </c>
      <c r="W6" s="90">
        <v>8</v>
      </c>
      <c r="X6" s="90">
        <v>9</v>
      </c>
      <c r="Y6" s="90">
        <v>10</v>
      </c>
    </row>
    <row r="7" spans="1:33" ht="22.5" customHeight="1" x14ac:dyDescent="0.35">
      <c r="B7" s="273" t="s">
        <v>112</v>
      </c>
      <c r="C7" s="273" t="s">
        <v>113</v>
      </c>
      <c r="D7" s="273" t="s">
        <v>114</v>
      </c>
      <c r="E7" s="273" t="s">
        <v>52</v>
      </c>
      <c r="F7" s="274" t="s">
        <v>115</v>
      </c>
      <c r="G7" s="274" t="s">
        <v>116</v>
      </c>
      <c r="H7" s="275" t="s">
        <v>53</v>
      </c>
      <c r="I7" s="275" t="s">
        <v>54</v>
      </c>
      <c r="J7" s="275" t="s">
        <v>55</v>
      </c>
      <c r="K7" s="275" t="s">
        <v>56</v>
      </c>
      <c r="L7" s="272" t="s">
        <v>117</v>
      </c>
      <c r="M7" s="272" t="s">
        <v>118</v>
      </c>
      <c r="N7" s="272" t="s">
        <v>119</v>
      </c>
      <c r="O7" s="277" t="s">
        <v>53</v>
      </c>
      <c r="P7" s="277" t="s">
        <v>54</v>
      </c>
      <c r="Q7" s="277" t="s">
        <v>55</v>
      </c>
      <c r="R7" s="277" t="s">
        <v>56</v>
      </c>
      <c r="S7" s="278" t="s">
        <v>30</v>
      </c>
      <c r="T7" s="278" t="s">
        <v>32</v>
      </c>
      <c r="U7" s="276" t="s">
        <v>120</v>
      </c>
      <c r="V7" s="276" t="s">
        <v>121</v>
      </c>
      <c r="W7" s="276" t="s">
        <v>122</v>
      </c>
      <c r="X7" s="276" t="s">
        <v>123</v>
      </c>
      <c r="Y7" s="276" t="s">
        <v>124</v>
      </c>
      <c r="Z7" s="291" t="s">
        <v>36</v>
      </c>
      <c r="AA7" s="291" t="s">
        <v>125</v>
      </c>
      <c r="AB7" s="291" t="s">
        <v>126</v>
      </c>
      <c r="AC7" s="291" t="s">
        <v>127</v>
      </c>
      <c r="AD7" s="279" t="s">
        <v>53</v>
      </c>
      <c r="AE7" s="279" t="s">
        <v>54</v>
      </c>
      <c r="AF7" s="279" t="s">
        <v>55</v>
      </c>
      <c r="AG7" s="279" t="s">
        <v>56</v>
      </c>
    </row>
    <row r="8" spans="1:33" ht="15" customHeight="1" x14ac:dyDescent="0.35">
      <c r="B8" s="273"/>
      <c r="C8" s="273"/>
      <c r="D8" s="273"/>
      <c r="E8" s="273"/>
      <c r="F8" s="274"/>
      <c r="G8" s="274"/>
      <c r="H8" s="275"/>
      <c r="I8" s="275"/>
      <c r="J8" s="275"/>
      <c r="K8" s="275"/>
      <c r="L8" s="272"/>
      <c r="M8" s="272"/>
      <c r="N8" s="272"/>
      <c r="O8" s="277"/>
      <c r="P8" s="277"/>
      <c r="Q8" s="277"/>
      <c r="R8" s="277"/>
      <c r="S8" s="278"/>
      <c r="T8" s="278"/>
      <c r="U8" s="276"/>
      <c r="V8" s="276"/>
      <c r="W8" s="276"/>
      <c r="X8" s="276"/>
      <c r="Y8" s="276"/>
      <c r="Z8" s="291"/>
      <c r="AA8" s="291"/>
      <c r="AB8" s="291"/>
      <c r="AC8" s="291"/>
      <c r="AD8" s="279"/>
      <c r="AE8" s="279"/>
      <c r="AF8" s="279"/>
      <c r="AG8" s="279"/>
    </row>
    <row r="9" spans="1:33" ht="15" customHeight="1" x14ac:dyDescent="0.35">
      <c r="B9" s="131" t="s">
        <v>93</v>
      </c>
      <c r="C9" s="131" t="s">
        <v>113</v>
      </c>
      <c r="D9" s="131" t="s">
        <v>114</v>
      </c>
      <c r="E9" s="131" t="s">
        <v>52</v>
      </c>
      <c r="F9" s="132" t="s">
        <v>115</v>
      </c>
      <c r="G9" s="132" t="s">
        <v>128</v>
      </c>
      <c r="H9" s="133" t="s">
        <v>53</v>
      </c>
      <c r="I9" s="133" t="s">
        <v>54</v>
      </c>
      <c r="J9" s="133" t="s">
        <v>55</v>
      </c>
      <c r="K9" s="133" t="s">
        <v>56</v>
      </c>
      <c r="L9" s="134" t="s">
        <v>117</v>
      </c>
      <c r="M9" s="134" t="s">
        <v>129</v>
      </c>
      <c r="N9" s="134" t="s">
        <v>130</v>
      </c>
      <c r="O9" s="150" t="s">
        <v>53</v>
      </c>
      <c r="P9" s="150" t="s">
        <v>54</v>
      </c>
      <c r="Q9" s="150" t="s">
        <v>55</v>
      </c>
      <c r="R9" s="150" t="s">
        <v>56</v>
      </c>
      <c r="S9" s="151" t="s">
        <v>30</v>
      </c>
      <c r="T9" s="151" t="s">
        <v>32</v>
      </c>
      <c r="U9" s="152" t="s">
        <v>120</v>
      </c>
      <c r="V9" s="152" t="s">
        <v>121</v>
      </c>
      <c r="W9" s="152" t="s">
        <v>122</v>
      </c>
      <c r="X9" s="152" t="s">
        <v>123</v>
      </c>
      <c r="Y9" s="152" t="s">
        <v>124</v>
      </c>
      <c r="Z9" s="135" t="s">
        <v>36</v>
      </c>
      <c r="AA9" s="135" t="s">
        <v>125</v>
      </c>
      <c r="AB9" s="135" t="s">
        <v>126</v>
      </c>
      <c r="AC9" s="135" t="s">
        <v>127</v>
      </c>
      <c r="AD9" s="136" t="s">
        <v>53</v>
      </c>
      <c r="AE9" s="136" t="s">
        <v>54</v>
      </c>
      <c r="AF9" s="136" t="s">
        <v>55</v>
      </c>
      <c r="AG9" s="136" t="s">
        <v>56</v>
      </c>
    </row>
    <row r="10" spans="1:33" ht="47.25" customHeight="1" x14ac:dyDescent="0.35">
      <c r="B10" s="114" t="s">
        <v>230</v>
      </c>
      <c r="C10" s="178" t="s">
        <v>132</v>
      </c>
      <c r="D10" s="178" t="s">
        <v>231</v>
      </c>
      <c r="E10" s="71">
        <v>0.02</v>
      </c>
      <c r="F10" s="75" t="str">
        <f>'Descarte 1'!$D$7</f>
        <v>Parcial</v>
      </c>
      <c r="G10" s="87">
        <f>IF($F10="Não cumpre",0,IF($F10="Parcial",$E10*0.4,IF($F10="Cumpre",$E10*0.7,IF($F10="Mais que cumpre",$E10*0.85,IF($F10="Melhor Prática",E10,0)))))</f>
        <v>8.0000000000000002E-3</v>
      </c>
      <c r="H10" s="102">
        <f>'Descarte 1'!$F$7</f>
        <v>3</v>
      </c>
      <c r="I10" s="102">
        <f>'Descarte 1'!$G$7</f>
        <v>2</v>
      </c>
      <c r="J10" s="102">
        <f>'Descarte 1'!$H$7</f>
        <v>3</v>
      </c>
      <c r="K10" s="102">
        <f>'Descarte 1'!$I$7</f>
        <v>3</v>
      </c>
      <c r="L10" s="75" t="str">
        <f>IF('Descarte 1'!$D$10="","",'Descarte 1'!$D$10)</f>
        <v>Melhor Prática</v>
      </c>
      <c r="M10" s="76">
        <f>IF($L10="Não cumpre",0,IF($L10="Parcial",$E10*0.4,IF($L10="Cumpre",$E10*0.7,IF($L10="Mais que cumpre",$E10*0.85,IF($L10="Melhor Prática",E10,0)))))</f>
        <v>0.02</v>
      </c>
      <c r="N10" s="77">
        <f>IFERROR(G10/M10,"")</f>
        <v>0.4</v>
      </c>
      <c r="O10" s="102" t="str">
        <f>'Descarte 1'!$F$10</f>
        <v>-</v>
      </c>
      <c r="P10" s="102" t="str">
        <f>'Descarte 1'!$G$10</f>
        <v>-</v>
      </c>
      <c r="Q10" s="102" t="str">
        <f>'Descarte 1'!$H$10</f>
        <v>D</v>
      </c>
      <c r="R10" s="102" t="str">
        <f>'Descarte 1'!$I$10</f>
        <v>D</v>
      </c>
      <c r="S10" s="128" t="str">
        <f>IF('Descarte 1'!$M$10="","",'Descarte 1'!$M$10)</f>
        <v/>
      </c>
      <c r="T10" s="103" t="str">
        <f>IF('Descarte 1'!$O$10="","",'Descarte 1'!$O$10)</f>
        <v/>
      </c>
      <c r="U10" s="94">
        <f>IF('Descarte 1'!$Q$9&lt;=Estratégia!$U$6,0.5,0)+IF('Descarte 1'!$S$9&gt;=Descarte!$U$6,0.5,0)</f>
        <v>0.5</v>
      </c>
      <c r="V10" s="93">
        <f>IF('Descarte 1'!$Q$9&lt;=Estratégia!$V$6,0.5,0)+IF('Descarte 1'!$S$9&gt;=Estratégia!$V$6,0.5,0)</f>
        <v>0.5</v>
      </c>
      <c r="W10" s="93">
        <f>IF('Descarte 1'!$Q$9&lt;=Estratégia!$W$6,0.5,0)+IF('Descarte 1'!$S$9&gt;=Estratégia!$W$6,0.5,0)</f>
        <v>0.5</v>
      </c>
      <c r="X10" s="93">
        <f>IF('Descarte 1'!$Q$9&lt;=Estratégia!$X$6,0.5,0)+IF('Descarte 1'!$S$9&gt;=Estratégia!$X$6,0.5,0)</f>
        <v>0.5</v>
      </c>
      <c r="Y10" s="93">
        <f>IF('Descarte 1'!$Q$9&lt;=Estratégia!$Y$6,0.5,0)+IF('Descarte 1'!$S$9&gt;=Estratégia!$Y$6,0.5,0)</f>
        <v>0.5</v>
      </c>
      <c r="Z10" s="78" t="str">
        <f>'Descarte 1'!$D$15</f>
        <v>Não Planificado</v>
      </c>
      <c r="AA10" s="75" t="str">
        <f>IF('Descarte 1'!$D$12="","",'Descarte 1'!$D$12)</f>
        <v>Melhor Prática</v>
      </c>
      <c r="AB10" s="76">
        <f>IF($AA10="Não cumpre",0,IF($AA10="Parcial",$E10*0.4,IF($AA10="Cumpre",$E10*0.7,IF($AA10="Mais que cumpre",$E10*0.85,IF($AA10="Melhor Prática",E10,0)))))</f>
        <v>0.02</v>
      </c>
      <c r="AC10" s="77">
        <f>IFERROR(AB10/M10,"")</f>
        <v>1</v>
      </c>
      <c r="AD10" s="102">
        <f>'Descarte 1'!$F$12</f>
        <v>3</v>
      </c>
      <c r="AE10" s="102">
        <f>'Descarte 1'!$G$12</f>
        <v>3</v>
      </c>
      <c r="AF10" s="102">
        <f>'Descarte 1'!$H$12</f>
        <v>3</v>
      </c>
      <c r="AG10" s="102">
        <f>'Descarte 1'!$I$12</f>
        <v>3</v>
      </c>
    </row>
    <row r="11" spans="1:33" ht="45.75" customHeight="1" x14ac:dyDescent="0.35">
      <c r="B11" s="114" t="s">
        <v>230</v>
      </c>
      <c r="C11" s="178" t="s">
        <v>134</v>
      </c>
      <c r="D11" s="178" t="s">
        <v>232</v>
      </c>
      <c r="E11" s="73">
        <v>5.0000000000000001E-3</v>
      </c>
      <c r="F11" s="75" t="str">
        <f>'Descarte 2'!$D$7</f>
        <v>Cumpre</v>
      </c>
      <c r="G11" s="87">
        <f>IF($F11="Não cumpre",0,IF($F11="Parcial",$E11*0.4,IF($F11="Cumpre",$E11*0.7,IF($F11="Mais que cumpre",$E11*0.85,IF($F11="Melhor Prática",E11,0)))))</f>
        <v>3.4999999999999996E-3</v>
      </c>
      <c r="H11" s="102">
        <f>'Descarte 2'!$F$7</f>
        <v>3</v>
      </c>
      <c r="I11" s="102">
        <f>'Descarte 2'!$G$7</f>
        <v>3</v>
      </c>
      <c r="J11" s="102">
        <f>'Descarte 2'!$H$7</f>
        <v>2</v>
      </c>
      <c r="K11" s="102">
        <f>'Descarte 2'!$I$7</f>
        <v>3</v>
      </c>
      <c r="L11" s="75" t="str">
        <f>IF('Descarte 2'!$D$10="","",'Descarte 2'!$D$10)</f>
        <v>Melhor Prática</v>
      </c>
      <c r="M11" s="76">
        <f>IF($L11="Não cumpre",0,IF($L11="Parcial",$E11*0.4,IF($L11="Cumpre",$E11*0.7,IF($L11="Mais que cumpre",$E11*0.85,IF($L11="Melhor Prática",E11,0)))))</f>
        <v>5.0000000000000001E-3</v>
      </c>
      <c r="N11" s="77">
        <f t="shared" ref="N11:N14" si="0">IFERROR(G11/M11,"")</f>
        <v>0.7</v>
      </c>
      <c r="O11" s="102" t="str">
        <f>'Descarte 2'!$F$10</f>
        <v>-</v>
      </c>
      <c r="P11" s="102" t="str">
        <f>'Descarte 2'!$G$10</f>
        <v>-</v>
      </c>
      <c r="Q11" s="102" t="str">
        <f>'Descarte 2'!$H$10</f>
        <v>-</v>
      </c>
      <c r="R11" s="102" t="str">
        <f>'Descarte 2'!$I$10</f>
        <v>D</v>
      </c>
      <c r="S11" s="129">
        <f>IF('Descarte 2'!$M$10="","",'Descarte 2'!$M$10)</f>
        <v>3</v>
      </c>
      <c r="T11" s="103" t="str">
        <f>IF('Descarte 2'!$O$10="","",'Descarte 2'!$O$10)</f>
        <v>Baja</v>
      </c>
      <c r="U11" s="94">
        <f>IF('Descarte 2'!$Q$9&lt;=Estratégia!$U$6,0.5,0)+IF('Descarte 2'!$S$9&gt;=Descarte!$U$6,0.5,0)</f>
        <v>0.5</v>
      </c>
      <c r="V11" s="93">
        <f>IF('Descarte 2'!$Q$9&lt;=Estratégia!$V$6,0.5,0)+IF('Descarte 2'!$S$9&gt;=Estratégia!$V$6,0.5,0)</f>
        <v>0.5</v>
      </c>
      <c r="W11" s="93">
        <f>IF('Descarte 2'!$Q$9&lt;=Estratégia!$W$6,0.5,0)+IF('Descarte 2'!$S$9&gt;=Estratégia!$W$6,0.5,0)</f>
        <v>1</v>
      </c>
      <c r="X11" s="93">
        <f>IF('Descarte 2'!$Q$9&lt;=Estratégia!$X$6,0.5,0)+IF('Descarte 2'!$S$9&gt;=Estratégia!$X$6,0.5,0)</f>
        <v>1</v>
      </c>
      <c r="Y11" s="93">
        <f>IF('Descarte 2'!$Q$9&lt;=Estratégia!$Y$6,0.5,0)+IF('Descarte 2'!$S$9&gt;=Estratégia!$Y$6,0.5,0)</f>
        <v>1</v>
      </c>
      <c r="Z11" s="78" t="str">
        <f>'Descarte 2'!$D$15</f>
        <v>Atrasado</v>
      </c>
      <c r="AA11" s="75" t="str">
        <f>IF('Descarte 2'!$D$12="","",'Descarte 2'!$D$12)</f>
        <v>Melhor Prática</v>
      </c>
      <c r="AB11" s="76">
        <f>IF($AA11="Não cumpre",0,IF($AA11="Parcial",$E11*0.4,IF($AA11="Cumpre",$E11*0.7,IF($AA11="Mais que cumpre",$E11*0.85,IF($AA11="Melhor Prática",E11,0)))))</f>
        <v>5.0000000000000001E-3</v>
      </c>
      <c r="AC11" s="77">
        <f t="shared" ref="AC11:AC14" si="1">IFERROR(AB11/M11,"")</f>
        <v>1</v>
      </c>
      <c r="AD11" s="102">
        <f>'Descarte 2'!$F$12</f>
        <v>3</v>
      </c>
      <c r="AE11" s="102">
        <f>'Descarte 2'!$G$12</f>
        <v>3</v>
      </c>
      <c r="AF11" s="102">
        <f>'Descarte 2'!$H$12</f>
        <v>3</v>
      </c>
      <c r="AG11" s="102">
        <f>'Descarte 2'!$I$12</f>
        <v>3</v>
      </c>
    </row>
    <row r="12" spans="1:33" ht="45.75" customHeight="1" x14ac:dyDescent="0.35">
      <c r="B12" s="114" t="s">
        <v>233</v>
      </c>
      <c r="C12" s="178" t="s">
        <v>136</v>
      </c>
      <c r="D12" s="178" t="s">
        <v>234</v>
      </c>
      <c r="E12" s="71">
        <v>0.01</v>
      </c>
      <c r="F12" s="75" t="str">
        <f>'Descarte 3'!$D$7</f>
        <v>Melhor Prática</v>
      </c>
      <c r="G12" s="87">
        <f>IF($F12="Não cumpre",0,IF($F12="Parcial",$E12*0.4,IF($F12="Cumpre",$E12*0.7,IF($F12="Mais que cumpre",$E12*0.85,IF($F12="Melhor Prática",E12,0)))))</f>
        <v>0.01</v>
      </c>
      <c r="H12" s="102">
        <f>'Descarte 3'!$F$7</f>
        <v>3</v>
      </c>
      <c r="I12" s="102">
        <f>'Descarte 3'!$G$7</f>
        <v>3</v>
      </c>
      <c r="J12" s="102">
        <f>'Descarte 3'!$H$7</f>
        <v>3</v>
      </c>
      <c r="K12" s="102">
        <f>'Descarte 3'!$I$7</f>
        <v>3</v>
      </c>
      <c r="L12" s="75" t="str">
        <f>IF('Descarte 3'!$D$10="","",'Descarte 3'!$D$10)</f>
        <v>Melhor Prática</v>
      </c>
      <c r="M12" s="76">
        <f>IF($L12="Não cumpre",0,IF($L12="Parcial",$E12*0.4,IF($L12="Cumpre",$E12*0.7,IF($L12="Mais que cumpre",$E12*0.85,IF($L12="Melhor Prática",E12,0)))))</f>
        <v>0.01</v>
      </c>
      <c r="N12" s="77">
        <f t="shared" si="0"/>
        <v>1</v>
      </c>
      <c r="O12" s="102" t="str">
        <f>'Descarte 3'!$F$10</f>
        <v>-</v>
      </c>
      <c r="P12" s="102" t="str">
        <f>'Descarte 3'!$G$10</f>
        <v>D</v>
      </c>
      <c r="Q12" s="102" t="str">
        <f>'Descarte 3'!$H$10</f>
        <v>D</v>
      </c>
      <c r="R12" s="102" t="str">
        <f>'Descarte 3'!$I$10</f>
        <v>D</v>
      </c>
      <c r="S12" s="129" t="str">
        <f>IF('Descarte 3'!$M$10="","",'Descarte 3'!$M$10)</f>
        <v/>
      </c>
      <c r="T12" s="103" t="str">
        <f>IF('Descarte 3'!$O$10="","",'Descarte 3'!$O$10)</f>
        <v/>
      </c>
      <c r="U12" s="94">
        <f>IF('Descarte 3'!$Q$9&lt;=Estratégia!$U$6,0.5,0)+IF('Descarte 3'!$S$9&gt;=Descarte!$U$6,0.5,0)</f>
        <v>0.5</v>
      </c>
      <c r="V12" s="93">
        <f>IF('Descarte 3'!$Q$9&lt;=Estratégia!$V$6,0.5,0)+IF('Descarte 3'!$S$9&gt;=Estratégia!$V$6,0.5,0)</f>
        <v>0.5</v>
      </c>
      <c r="W12" s="93">
        <f>IF('Descarte 3'!$Q$9&lt;=Estratégia!$W$6,0.5,0)+IF('Descarte 3'!$S$9&gt;=Estratégia!$W$6,0.5,0)</f>
        <v>0.5</v>
      </c>
      <c r="X12" s="93">
        <f>IF('Descarte 3'!$Q$9&lt;=Estratégia!$X$6,0.5,0)+IF('Descarte 3'!$S$9&gt;=Estratégia!$X$6,0.5,0)</f>
        <v>0.5</v>
      </c>
      <c r="Y12" s="93">
        <f>IF('Descarte 3'!$Q$9&lt;=Estratégia!$Y$6,0.5,0)+IF('Descarte 3'!$S$9&gt;=Estratégia!$Y$6,0.5,0)</f>
        <v>0.5</v>
      </c>
      <c r="Z12" s="78" t="str">
        <f>'Descarte 3'!$D$15</f>
        <v>Não Planificado</v>
      </c>
      <c r="AA12" s="75" t="str">
        <f>IF('Descarte 3'!$D$12="","",'Descarte 3'!$D$12)</f>
        <v>Melhor Prática</v>
      </c>
      <c r="AB12" s="76">
        <f>IF($AA12="Não cumpre",0,IF($AA12="Parcial",$E12*0.4,IF($AA12="Cumpre",$E12*0.7,IF($AA12="Mais que cumpre",$E12*0.85,IF($AA12="Melhor Prática",E12,0)))))</f>
        <v>0.01</v>
      </c>
      <c r="AC12" s="77">
        <f t="shared" si="1"/>
        <v>1</v>
      </c>
      <c r="AD12" s="102">
        <f>'Descarte 3'!$F$12</f>
        <v>3</v>
      </c>
      <c r="AE12" s="102">
        <f>'Descarte 3'!$G$12</f>
        <v>3</v>
      </c>
      <c r="AF12" s="102">
        <f>'Descarte 3'!$H$12</f>
        <v>3</v>
      </c>
      <c r="AG12" s="102">
        <f>'Descarte 3'!$I$12</f>
        <v>3</v>
      </c>
    </row>
    <row r="13" spans="1:33" ht="45.75" customHeight="1" x14ac:dyDescent="0.35">
      <c r="B13" s="114" t="s">
        <v>158</v>
      </c>
      <c r="C13" s="178" t="s">
        <v>138</v>
      </c>
      <c r="D13" s="178" t="s">
        <v>235</v>
      </c>
      <c r="E13" s="73">
        <v>0.01</v>
      </c>
      <c r="F13" s="75" t="str">
        <f>'Descarte 4'!$D$7</f>
        <v>Mais que cumpre</v>
      </c>
      <c r="G13" s="87">
        <f>IF($F13="Não cumpre",0,IF($F13="Parcial",$E13*0.4,IF($F13="Cumpre",$E13*0.7,IF($F13="Mais que cumpre",$E13*0.85,IF($F13="Melhor Prática",E13,0)))))</f>
        <v>8.5000000000000006E-3</v>
      </c>
      <c r="H13" s="102">
        <f>'Descarte 4'!$F$7</f>
        <v>3</v>
      </c>
      <c r="I13" s="102">
        <f>'Descarte 4'!$G$7</f>
        <v>3</v>
      </c>
      <c r="J13" s="102">
        <f>'Descarte 4'!$H$7</f>
        <v>3</v>
      </c>
      <c r="K13" s="102">
        <f>'Descarte 4'!$I$7</f>
        <v>1</v>
      </c>
      <c r="L13" s="75" t="str">
        <f>IF('Descarte 4'!$D$10="","",'Descarte 4'!$D$10)</f>
        <v>Melhor Prática</v>
      </c>
      <c r="M13" s="76">
        <f>IF($L13="Não cumpre",0,IF($L13="Parcial",$E13*0.4,IF($L13="Cumpre",$E13*0.7,IF($L13="Mais que cumpre",$E13*0.85,IF($L13="Melhor Prática",E13,0)))))</f>
        <v>0.01</v>
      </c>
      <c r="N13" s="77">
        <f t="shared" si="0"/>
        <v>0.85000000000000009</v>
      </c>
      <c r="O13" s="102" t="str">
        <f>'Descarte 4'!$F$10</f>
        <v>-</v>
      </c>
      <c r="P13" s="102" t="str">
        <f>'Descarte 4'!$G$10</f>
        <v>-</v>
      </c>
      <c r="Q13" s="102" t="str">
        <f>'Descarte 4'!$H$10</f>
        <v>D</v>
      </c>
      <c r="R13" s="102" t="str">
        <f>'Descarte 4'!$I$10</f>
        <v>-</v>
      </c>
      <c r="S13" s="129">
        <f>IF('Descarte 4'!$M$10="","",'Descarte 4'!$M$10)</f>
        <v>3</v>
      </c>
      <c r="T13" s="103" t="str">
        <f>IF('Descarte 4'!$O$10="","",'Descarte 4'!$O$10)</f>
        <v>Baja</v>
      </c>
      <c r="U13" s="94">
        <f>IF('Descarte 4'!$Q$9&lt;=Estratégia!$U$6,0.5,0)+IF('Descarte 4'!$S$9&gt;=Descarte!$U$6,0.5,0)</f>
        <v>0.5</v>
      </c>
      <c r="V13" s="93">
        <f>IF('Descarte 4'!$Q$9&lt;=Estratégia!$V$6,0.5,0)+IF('Descarte 4'!$S$9&gt;=Estratégia!$V$6,0.5,0)</f>
        <v>0.5</v>
      </c>
      <c r="W13" s="93">
        <f>IF('Descarte 4'!$Q$9&lt;=Estratégia!$W$6,0.5,0)+IF('Descarte 4'!$S$9&gt;=Estratégia!$W$6,0.5,0)</f>
        <v>1</v>
      </c>
      <c r="X13" s="93">
        <f>IF('Descarte 4'!$Q$9&lt;=Estratégia!$X$6,0.5,0)+IF('Descarte 4'!$S$9&gt;=Estratégia!$X$6,0.5,0)</f>
        <v>1</v>
      </c>
      <c r="Y13" s="93">
        <f>IF('Descarte 4'!$Q$9&lt;=Estratégia!$Y$6,0.5,0)+IF('Descarte 4'!$S$9&gt;=Estratégia!$Y$6,0.5,0)</f>
        <v>1</v>
      </c>
      <c r="Z13" s="78" t="str">
        <f>'Descarte 4'!$D$15</f>
        <v>À Tempo</v>
      </c>
      <c r="AA13" s="75" t="str">
        <f>IF('Descarte 4'!$D$12="","",'Descarte 4'!$D$12)</f>
        <v>Mais que cumpre</v>
      </c>
      <c r="AB13" s="76">
        <f>IF($AA13="Não cumpre",0,IF($AA13="Parcial",$E13*0.4,IF($AA13="Cumpre",$E13*0.7,IF($AA13="Mais que cumpre",$E13*0.85,IF($AA13="Melhor Prática",E13,0)))))</f>
        <v>8.5000000000000006E-3</v>
      </c>
      <c r="AC13" s="77">
        <f t="shared" si="1"/>
        <v>0.85000000000000009</v>
      </c>
      <c r="AD13" s="102">
        <f>'Descarte 4'!$F$12</f>
        <v>3</v>
      </c>
      <c r="AE13" s="102">
        <f>'Descarte 4'!$G$12</f>
        <v>3</v>
      </c>
      <c r="AF13" s="102">
        <f>'Descarte 4'!$H$12</f>
        <v>3</v>
      </c>
      <c r="AG13" s="102" t="str">
        <f>'Descarte 4'!$I$12</f>
        <v/>
      </c>
    </row>
    <row r="14" spans="1:33" ht="45.75" customHeight="1" x14ac:dyDescent="0.35">
      <c r="B14" s="114" t="s">
        <v>236</v>
      </c>
      <c r="C14" s="178" t="s">
        <v>141</v>
      </c>
      <c r="D14" s="178" t="s">
        <v>237</v>
      </c>
      <c r="E14" s="71">
        <v>5.0000000000000001E-3</v>
      </c>
      <c r="F14" s="75" t="str">
        <f>'Descarte 5'!$D$7</f>
        <v>Melhor Prática</v>
      </c>
      <c r="G14" s="87">
        <f>IF($F14="Não cumpre",0,IF($F14="Parcial",$E14*0.4,IF($F14="Cumpre",$E14*0.7,IF($F14="Mais que cumpre",$E14*0.85,IF($F14="Melhor Prática",E14,0)))))</f>
        <v>5.0000000000000001E-3</v>
      </c>
      <c r="H14" s="102">
        <f>'Descarte 5'!$F$7</f>
        <v>3</v>
      </c>
      <c r="I14" s="102">
        <f>'Descarte 5'!$G$7</f>
        <v>3</v>
      </c>
      <c r="J14" s="102">
        <f>'Descarte 5'!$H$7</f>
        <v>3</v>
      </c>
      <c r="K14" s="102">
        <f>'Descarte 5'!$I$7</f>
        <v>3</v>
      </c>
      <c r="L14" s="75" t="str">
        <f>IF('Descarte 5'!$D$10="","",'Descarte 5'!$D$10)</f>
        <v>Melhor Prática</v>
      </c>
      <c r="M14" s="76">
        <f>IF($L14="Não cumpre",0,IF($L14="Parcial",$E14*0.4,IF($L14="Cumpre",$E14*0.7,IF($L14="Mais que cumpre",$E14*0.85,IF($L14="Melhor Prática",E14,0)))))</f>
        <v>5.0000000000000001E-3</v>
      </c>
      <c r="N14" s="77">
        <f t="shared" si="0"/>
        <v>1</v>
      </c>
      <c r="O14" s="102" t="str">
        <f>'Descarte 5'!$F$10</f>
        <v>-</v>
      </c>
      <c r="P14" s="102" t="str">
        <f>'Descarte 5'!$G$10</f>
        <v>-</v>
      </c>
      <c r="Q14" s="102" t="str">
        <f>'Descarte 5'!$H$10</f>
        <v>-</v>
      </c>
      <c r="R14" s="102" t="str">
        <f>'Descarte 5'!$I$10</f>
        <v>-</v>
      </c>
      <c r="S14" s="129">
        <f>IF('Descarte 5'!$M$10="","",'Descarte 5'!$M$10)</f>
        <v>1</v>
      </c>
      <c r="T14" s="103" t="str">
        <f>IF('Descarte 5'!$O$10="","",'Descarte 5'!$O$10)</f>
        <v>No Planificado</v>
      </c>
      <c r="U14" s="94">
        <f>IF('Descarte 5'!$Q$9&lt;=Estratégia!$U$6,0.5,0)+IF('Descarte 5'!$S$9&gt;=Descarte!$U$6,0.5,0)</f>
        <v>0.5</v>
      </c>
      <c r="V14" s="93">
        <f>IF('Descarte 5'!$Q$9&lt;=Estratégia!$V$6,0.5,0)+IF('Descarte 5'!$S$9&gt;=Estratégia!$V$6,0.5,0)</f>
        <v>0.5</v>
      </c>
      <c r="W14" s="93">
        <f>IF('Descarte 5'!$Q$9&lt;=Estratégia!$W$6,0.5,0)+IF('Descarte 5'!$S$9&gt;=Estratégia!$W$6,0.5,0)</f>
        <v>0.5</v>
      </c>
      <c r="X14" s="93">
        <f>IF('Descarte 5'!$Q$9&lt;=Estratégia!$X$6,0.5,0)+IF('Descarte 5'!$S$9&gt;=Estratégia!$X$6,0.5,0)</f>
        <v>0.5</v>
      </c>
      <c r="Y14" s="93">
        <f>IF('Descarte 5'!$Q$9&lt;=Estratégia!$Y$6,0.5,0)+IF('Descarte 5'!$S$9&gt;=Estratégia!$Y$6,0.5,0)</f>
        <v>0.5</v>
      </c>
      <c r="Z14" s="78" t="str">
        <f>'Descarte 5'!$D$15</f>
        <v>Não Planificado</v>
      </c>
      <c r="AA14" s="75" t="str">
        <f>IF('Descarte 5'!$D$12="","",'Descarte 5'!$D$12)</f>
        <v/>
      </c>
      <c r="AB14" s="76">
        <f>IF($AA14="Não cumpre",0,IF($AA14="Parcial",$E14*0.4,IF($AA14="Cumpre",$E14*0.7,IF($AA14="Mais que cumpre",$E14*0.85,IF($AA14="Melhor Prática",E14,0)))))</f>
        <v>0</v>
      </c>
      <c r="AC14" s="77">
        <f t="shared" si="1"/>
        <v>0</v>
      </c>
      <c r="AD14" s="102" t="str">
        <f>'Descarte 5'!$F$12</f>
        <v/>
      </c>
      <c r="AE14" s="102" t="str">
        <f>'Descarte 5'!$G$12</f>
        <v/>
      </c>
      <c r="AF14" s="102" t="str">
        <f>'Descarte 5'!$H$12</f>
        <v/>
      </c>
      <c r="AG14" s="102" t="str">
        <f>'Descarte 5'!$I$12</f>
        <v/>
      </c>
    </row>
    <row r="15" spans="1:33" ht="14.5" x14ac:dyDescent="0.35"/>
    <row r="16" spans="1:33" ht="11.25" customHeight="1" x14ac:dyDescent="0.35">
      <c r="B16" s="81"/>
      <c r="C16" s="280" t="s">
        <v>238</v>
      </c>
      <c r="D16" s="280"/>
      <c r="E16" s="281">
        <f>SUM(E10:E14)</f>
        <v>0.05</v>
      </c>
      <c r="F16" s="296"/>
      <c r="G16" s="284">
        <f>SUM(G10:G14)</f>
        <v>3.4999999999999996E-2</v>
      </c>
      <c r="H16" s="88"/>
      <c r="I16" s="88"/>
      <c r="J16" s="88"/>
      <c r="K16" s="88"/>
      <c r="L16" s="82"/>
      <c r="M16" s="286">
        <f>SUM(M10:M14)</f>
        <v>0.05</v>
      </c>
      <c r="N16" s="288">
        <f>IFERROR(G16/M16,"")</f>
        <v>0.69999999999999984</v>
      </c>
      <c r="O16" s="89"/>
      <c r="P16" s="89"/>
      <c r="Q16" s="89"/>
      <c r="R16" s="89"/>
      <c r="S16" s="89"/>
      <c r="T16" s="89"/>
      <c r="U16" s="89"/>
      <c r="V16" s="89"/>
      <c r="W16" s="89"/>
      <c r="X16" s="89"/>
      <c r="Y16" s="89"/>
      <c r="Z16" s="83"/>
      <c r="AA16" s="84"/>
      <c r="AB16" s="290">
        <f>SUM(AB10:AB14)</f>
        <v>4.3500000000000004E-2</v>
      </c>
      <c r="AC16" s="292">
        <f>IFERROR(M16/AB16,"")</f>
        <v>1.1494252873563218</v>
      </c>
      <c r="AD16" s="279"/>
      <c r="AE16" s="279"/>
      <c r="AF16" s="279"/>
      <c r="AG16" s="279"/>
    </row>
    <row r="17" spans="2:33" ht="22.5" x14ac:dyDescent="0.35">
      <c r="B17" s="81"/>
      <c r="C17" s="280"/>
      <c r="D17" s="280"/>
      <c r="E17" s="281"/>
      <c r="F17" s="297"/>
      <c r="G17" s="285"/>
      <c r="H17" s="88"/>
      <c r="I17" s="88"/>
      <c r="J17" s="88"/>
      <c r="K17" s="88"/>
      <c r="L17" s="85"/>
      <c r="M17" s="287"/>
      <c r="N17" s="289"/>
      <c r="O17" s="89"/>
      <c r="P17" s="89"/>
      <c r="Q17" s="89"/>
      <c r="R17" s="89"/>
      <c r="S17" s="89"/>
      <c r="T17" s="89"/>
      <c r="U17" s="89"/>
      <c r="V17" s="89"/>
      <c r="W17" s="89"/>
      <c r="X17" s="89"/>
      <c r="Y17" s="89"/>
      <c r="Z17" s="83"/>
      <c r="AA17" s="84"/>
      <c r="AB17" s="290"/>
      <c r="AC17" s="292"/>
      <c r="AD17" s="279"/>
      <c r="AE17" s="279"/>
      <c r="AF17" s="279"/>
      <c r="AG17" s="279"/>
    </row>
    <row r="18" spans="2:33" ht="14.5" x14ac:dyDescent="0.35"/>
    <row r="19" spans="2:33" ht="15" customHeight="1" x14ac:dyDescent="0.35"/>
    <row r="20" spans="2:33" ht="15" customHeight="1" x14ac:dyDescent="0.35"/>
    <row r="21" spans="2:33" ht="15" customHeight="1" x14ac:dyDescent="0.35"/>
    <row r="22" spans="2:33" ht="15" customHeight="1" x14ac:dyDescent="0.35"/>
    <row r="23" spans="2:33" ht="15" customHeight="1" x14ac:dyDescent="0.35"/>
    <row r="24" spans="2:33" ht="15" customHeight="1" x14ac:dyDescent="0.35"/>
    <row r="25" spans="2:33" ht="15" customHeight="1" x14ac:dyDescent="0.35"/>
    <row r="26" spans="2:33" ht="15" customHeight="1" x14ac:dyDescent="0.35"/>
    <row r="27" spans="2:33" ht="15" customHeight="1" x14ac:dyDescent="0.35"/>
    <row r="28" spans="2:33" ht="15" customHeight="1" x14ac:dyDescent="0.35"/>
    <row r="29" spans="2:33" ht="15" customHeight="1" x14ac:dyDescent="0.35"/>
  </sheetData>
  <autoFilter ref="B9:AG9" xr:uid="{F3416D7B-8507-4AF1-AC12-A67AE73E163C}"/>
  <dataConsolidate/>
  <mergeCells count="49">
    <mergeCell ref="AC16:AC17"/>
    <mergeCell ref="AD16:AD17"/>
    <mergeCell ref="AE16:AE17"/>
    <mergeCell ref="AF16:AF17"/>
    <mergeCell ref="AG16:AG17"/>
    <mergeCell ref="AE7:AE8"/>
    <mergeCell ref="AF7:AF8"/>
    <mergeCell ref="AG7:AG8"/>
    <mergeCell ref="C16:D17"/>
    <mergeCell ref="E16:E17"/>
    <mergeCell ref="F16:F17"/>
    <mergeCell ref="G16:G17"/>
    <mergeCell ref="M16:M17"/>
    <mergeCell ref="N16:N17"/>
    <mergeCell ref="AB16:AB17"/>
    <mergeCell ref="Y7:Y8"/>
    <mergeCell ref="Z7:Z8"/>
    <mergeCell ref="AA7:AA8"/>
    <mergeCell ref="AB7:AB8"/>
    <mergeCell ref="AC7:AC8"/>
    <mergeCell ref="AD7:AD8"/>
    <mergeCell ref="X7:X8"/>
    <mergeCell ref="M7:M8"/>
    <mergeCell ref="N7:N8"/>
    <mergeCell ref="O7:O8"/>
    <mergeCell ref="P7:P8"/>
    <mergeCell ref="Q7:Q8"/>
    <mergeCell ref="R7:R8"/>
    <mergeCell ref="S7:S8"/>
    <mergeCell ref="T7:T8"/>
    <mergeCell ref="U7:U8"/>
    <mergeCell ref="V7:V8"/>
    <mergeCell ref="W7:W8"/>
    <mergeCell ref="L7:L8"/>
    <mergeCell ref="F3:AE3"/>
    <mergeCell ref="B5:D5"/>
    <mergeCell ref="F5:J5"/>
    <mergeCell ref="L5:M5"/>
    <mergeCell ref="Z5:AA5"/>
    <mergeCell ref="B7:B8"/>
    <mergeCell ref="C7:C8"/>
    <mergeCell ref="D7:D8"/>
    <mergeCell ref="E7:E8"/>
    <mergeCell ref="F7:F8"/>
    <mergeCell ref="G7:G8"/>
    <mergeCell ref="H7:H8"/>
    <mergeCell ref="I7:I8"/>
    <mergeCell ref="J7:J8"/>
    <mergeCell ref="K7:K8"/>
  </mergeCells>
  <conditionalFormatting sqref="H10:K14">
    <cfRule type="iconSet" priority="6">
      <iconSet showValue="0">
        <cfvo type="percent" val="0"/>
        <cfvo type="num" val="2"/>
        <cfvo type="num" val="3"/>
      </iconSet>
    </cfRule>
  </conditionalFormatting>
  <conditionalFormatting sqref="N10:N14">
    <cfRule type="dataBar" priority="4">
      <dataBar showValue="0">
        <cfvo type="min"/>
        <cfvo type="max"/>
        <color rgb="FF63C384"/>
      </dataBar>
      <extLst>
        <ext xmlns:x14="http://schemas.microsoft.com/office/spreadsheetml/2009/9/main" uri="{B025F937-C7B1-47D3-B67F-A62EFF666E3E}">
          <x14:id>{73A5E3C9-ADF4-4AD6-B06E-AF8CD45CE933}</x14:id>
        </ext>
      </extLst>
    </cfRule>
  </conditionalFormatting>
  <conditionalFormatting sqref="O10:R14">
    <cfRule type="iconSet" priority="8">
      <iconSet showValue="0">
        <cfvo type="percent" val="0"/>
        <cfvo type="num" val="2"/>
        <cfvo type="num" val="3"/>
      </iconSet>
    </cfRule>
  </conditionalFormatting>
  <conditionalFormatting sqref="U10:Y14">
    <cfRule type="cellIs" dxfId="1023" priority="1" operator="equal">
      <formula>2</formula>
    </cfRule>
    <cfRule type="cellIs" dxfId="1022" priority="2" operator="equal">
      <formula>1</formula>
    </cfRule>
    <cfRule type="cellIs" dxfId="1021" priority="3" operator="equal">
      <formula>0</formula>
    </cfRule>
  </conditionalFormatting>
  <conditionalFormatting sqref="AC10:AC14">
    <cfRule type="dataBar" priority="5">
      <dataBar showValue="0">
        <cfvo type="min"/>
        <cfvo type="max"/>
        <color theme="6" tint="0.39997558519241921"/>
      </dataBar>
      <extLst>
        <ext xmlns:x14="http://schemas.microsoft.com/office/spreadsheetml/2009/9/main" uri="{B025F937-C7B1-47D3-B67F-A62EFF666E3E}">
          <x14:id>{741137DF-9038-4848-823A-F5B24C8CB28D}</x14:id>
        </ext>
      </extLst>
    </cfRule>
  </conditionalFormatting>
  <conditionalFormatting sqref="AD10:AG14">
    <cfRule type="iconSet" priority="7">
      <iconSet showValue="0">
        <cfvo type="percent" val="0"/>
        <cfvo type="num" val="2"/>
        <cfvo type="num" val="3"/>
      </iconSet>
    </cfRule>
  </conditionalFormatting>
  <hyperlinks>
    <hyperlink ref="D10" location="'Descarte 1'!A1" display="Control de movimientos y stock de EDF" xr:uid="{4EC7E2D8-4AA1-42CA-8A45-FE4164E2AD9C}"/>
    <hyperlink ref="C10" location="'Descarte 1'!A1" display="1." xr:uid="{18DDF59F-07F1-46BB-8390-FA6AD487601C}"/>
    <hyperlink ref="C11" location="'Descarte 2'!A1" display="2." xr:uid="{C68E518D-F1D4-4F08-B695-D449687BAF4C}"/>
    <hyperlink ref="D11" location="'Descarte 2'!A1" display="Aprobación y segregación del descarte" xr:uid="{7B56E844-3AFB-4E62-AC12-2CB4B70561E3}"/>
    <hyperlink ref="C12" location="'Descarte 3'!A1" display="3." xr:uid="{9D28FE00-B5BE-440D-8FF1-1CC1CBACCA72}"/>
    <hyperlink ref="D12" location="'Descarte 3'!A1" display="Análisis del descarte" xr:uid="{64A66910-C89D-4E04-96E3-8808306C47D8}"/>
    <hyperlink ref="C13" location="'Descarte 4'!A1" display="4." xr:uid="{8B8D3D37-A652-4514-9776-9156AE354DBD}"/>
    <hyperlink ref="D13" location="'Descarte 4'!A1" display="Sustentabilidad para descarte" xr:uid="{FC63AB33-BF1A-404A-A5D2-0939F8D926A5}"/>
    <hyperlink ref="C14" location="'Descarte 5'!A1" display="5." xr:uid="{DB89A197-7005-48B5-ABF6-DB593CAC50D2}"/>
    <hyperlink ref="D14" location="'Descarte 5'!A1" display="Política de descarte de equipos" xr:uid="{166935DE-0585-4431-A2D0-311D307CA7AE}"/>
  </hyperlinks>
  <pageMargins left="0.511811024" right="0.511811024" top="0.78740157499999996" bottom="0.78740157499999996" header="0.31496062000000002" footer="0.31496062000000002"/>
  <drawing r:id="rId1"/>
  <extLst>
    <ext xmlns:x14="http://schemas.microsoft.com/office/spreadsheetml/2009/9/main" uri="{78C0D931-6437-407d-A8EE-F0AAD7539E65}">
      <x14:conditionalFormattings>
        <x14:conditionalFormatting xmlns:xm="http://schemas.microsoft.com/office/excel/2006/main">
          <x14:cfRule type="dataBar" id="{73A5E3C9-ADF4-4AD6-B06E-AF8CD45CE933}">
            <x14:dataBar minLength="0" maxLength="100">
              <x14:cfvo type="autoMin"/>
              <x14:cfvo type="autoMax"/>
              <x14:negativeFillColor rgb="FFFF0000"/>
              <x14:axisColor rgb="FF000000"/>
            </x14:dataBar>
          </x14:cfRule>
          <xm:sqref>N10:N14</xm:sqref>
        </x14:conditionalFormatting>
        <x14:conditionalFormatting xmlns:xm="http://schemas.microsoft.com/office/excel/2006/main">
          <x14:cfRule type="iconSet" priority="9" id="{CFADDAAC-D6EB-4564-B00F-E2371C7A2426}">
            <x14:iconSet iconSet="3Stars" showValue="0">
              <x14:cfvo type="percent">
                <xm:f>0</xm:f>
              </x14:cfvo>
              <x14:cfvo type="num">
                <xm:f>2</xm:f>
              </x14:cfvo>
              <x14:cfvo type="num">
                <xm:f>3</xm:f>
              </x14:cfvo>
            </x14:iconSet>
          </x14:cfRule>
          <xm:sqref>S10:S14</xm:sqref>
        </x14:conditionalFormatting>
        <x14:conditionalFormatting xmlns:xm="http://schemas.microsoft.com/office/excel/2006/main">
          <x14:cfRule type="dataBar" id="{741137DF-9038-4848-823A-F5B24C8CB28D}">
            <x14:dataBar minLength="0" maxLength="100">
              <x14:cfvo type="autoMin"/>
              <x14:cfvo type="autoMax"/>
              <x14:negativeFillColor rgb="FFFF0000"/>
              <x14:axisColor rgb="FF000000"/>
            </x14:dataBar>
          </x14:cfRule>
          <xm:sqref>AC10:AC14</xm:sqref>
        </x14:conditionalFormatting>
      </x14:conditionalFormattings>
    </ext>
  </extLst>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D65FAA-42E1-4A93-8E23-9518D9005FED}">
  <dimension ref="A1:AB51"/>
  <sheetViews>
    <sheetView showGridLines="0" zoomScale="50" zoomScaleNormal="50" workbookViewId="0">
      <pane xSplit="3" ySplit="4" topLeftCell="D29" activePane="bottomRight" state="frozen"/>
      <selection activeCell="K3" sqref="K3:S4"/>
      <selection pane="topRight" activeCell="K3" sqref="K3:S4"/>
      <selection pane="bottomLeft" activeCell="K3" sqref="K3:S4"/>
      <selection pane="bottomRight"/>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00" t="s">
        <v>48</v>
      </c>
      <c r="L3" s="300"/>
      <c r="M3" s="300"/>
      <c r="N3" s="300"/>
      <c r="O3" s="300"/>
      <c r="P3" s="300"/>
      <c r="Q3" s="300"/>
      <c r="R3" s="300"/>
      <c r="S3" s="300"/>
      <c r="T3" s="63"/>
      <c r="U3" s="63"/>
      <c r="V3" s="63"/>
      <c r="W3" s="10"/>
      <c r="X3" s="10"/>
      <c r="Y3" s="12"/>
      <c r="Z3" s="12"/>
      <c r="AA3" s="12"/>
    </row>
    <row r="4" spans="1:28" ht="35.25" customHeight="1" x14ac:dyDescent="0.35">
      <c r="A4" s="1"/>
      <c r="B4" s="1"/>
      <c r="C4" s="10"/>
      <c r="D4" s="255"/>
      <c r="E4" s="255"/>
      <c r="F4" s="255"/>
      <c r="G4" s="255"/>
      <c r="H4" s="255"/>
      <c r="I4" s="255"/>
      <c r="J4" s="61"/>
      <c r="K4" s="301"/>
      <c r="L4" s="301"/>
      <c r="M4" s="301"/>
      <c r="N4" s="301"/>
      <c r="O4" s="301"/>
      <c r="P4" s="301"/>
      <c r="Q4" s="301"/>
      <c r="R4" s="301"/>
      <c r="S4" s="301"/>
      <c r="T4" s="61"/>
      <c r="U4" s="61"/>
      <c r="V4" s="61"/>
      <c r="W4" s="61"/>
      <c r="X4" s="14"/>
      <c r="Y4" s="21"/>
      <c r="Z4" s="22"/>
      <c r="AA4" s="22"/>
    </row>
    <row r="5" spans="1:28" ht="32.5" x14ac:dyDescent="0.6">
      <c r="A5" s="1"/>
      <c r="B5" s="15"/>
      <c r="C5" s="13"/>
      <c r="D5" s="258" t="s">
        <v>293</v>
      </c>
      <c r="E5" s="258"/>
      <c r="F5" s="258"/>
      <c r="G5" s="258"/>
      <c r="H5" s="258"/>
      <c r="I5" s="258"/>
      <c r="J5" s="26"/>
      <c r="K5" s="258" t="s">
        <v>294</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296</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Parcial</v>
      </c>
      <c r="E7" s="47">
        <f>IF($D7="Não cumpre",0,IF($D7="Parcial",$E$18*0.4,IF($D7="Cumpre",$E$18*0.7,IF($D7="Mais que Cumpre",$E$18*0.85,IF($D7="Melhor Prática",$E$18,0)))))</f>
        <v>4.0000000000000001E-3</v>
      </c>
      <c r="F7" s="48">
        <f>IF($K$24&lt;&gt;"",IF($K$24=3,3,IF($K$24=2,2,1)),"")</f>
        <v>3</v>
      </c>
      <c r="G7" s="48">
        <f>IF($N$24&lt;&gt;"",IF($N$24=3,3,IF($N$24=2,2,1)),"")</f>
        <v>2</v>
      </c>
      <c r="H7" s="48">
        <f>IF($Q$24&lt;&gt;"",IF($Q$24=3,3,IF($Q$24=2,2,1)),"")</f>
        <v>2</v>
      </c>
      <c r="I7" s="48">
        <f>IF($T$24&lt;&gt;"",IF($T$24=3,3,IF($T$24=2,2,1)),"")</f>
        <v>3</v>
      </c>
      <c r="J7" s="32"/>
      <c r="K7" s="49" t="s">
        <v>297</v>
      </c>
      <c r="L7" s="46" t="s">
        <v>60</v>
      </c>
      <c r="M7" s="260" t="s">
        <v>298</v>
      </c>
      <c r="N7" s="260"/>
      <c r="O7" s="260"/>
      <c r="P7" s="46" t="s">
        <v>62</v>
      </c>
      <c r="Q7" s="260" t="s">
        <v>1047</v>
      </c>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t="str">
        <f>IF(Q10="Junio",6,IF(Q10="Julio",7,IF(Q10="Agosto",8,IF(Q10="Septiembre",9,IF(Q10="Octubre",10,"")))))</f>
        <v/>
      </c>
      <c r="R9" s="35"/>
      <c r="S9" s="92" t="str">
        <f>IF(S10="Junio",6,IF(S10="Julio",7,IF(S10="Agosto",8,IF(S10="Septiembre",9,IF(S10="Octubre",10,"")))))</f>
        <v/>
      </c>
      <c r="T9" s="33"/>
      <c r="U9" s="33"/>
      <c r="V9" s="33"/>
      <c r="W9" s="1"/>
      <c r="X9" s="1"/>
    </row>
    <row r="10" spans="1:28" ht="59.25" customHeight="1" outlineLevel="1" x14ac:dyDescent="0.35">
      <c r="A10" s="1"/>
      <c r="B10" s="262" t="s">
        <v>299</v>
      </c>
      <c r="C10" s="262"/>
      <c r="D10" s="110" t="s">
        <v>85</v>
      </c>
      <c r="E10" s="51">
        <f>IF($D10="Não cumpre",0,IF($D10="Parcial",$E$18*0.4,IF($D10="Cumpre",$E$18*0.7,IF($D10="Mais que Cumpre",$E$18*0.85,IF($D10="Melhor Prática",$E$18,0)))))</f>
        <v>0.01</v>
      </c>
      <c r="F10" s="52" t="str">
        <f>IF(K20="D","D","-")</f>
        <v>-</v>
      </c>
      <c r="G10" s="52" t="str">
        <f>IF(N20="D","D","-")</f>
        <v>D</v>
      </c>
      <c r="H10" s="52" t="str">
        <f>IF(Q20="D","D","-")</f>
        <v>-</v>
      </c>
      <c r="I10" s="52" t="str">
        <f>IF(T20="D","D","-")</f>
        <v>D</v>
      </c>
      <c r="J10" s="32"/>
      <c r="K10" s="65" t="s">
        <v>300</v>
      </c>
      <c r="L10" s="50" t="s">
        <v>66</v>
      </c>
      <c r="M10" s="74">
        <v>3</v>
      </c>
      <c r="N10" s="50" t="s">
        <v>67</v>
      </c>
      <c r="O10" s="53" t="s">
        <v>68</v>
      </c>
      <c r="P10" s="50" t="s">
        <v>69</v>
      </c>
      <c r="Q10" s="91" t="s">
        <v>70</v>
      </c>
      <c r="R10" s="50" t="s">
        <v>71</v>
      </c>
      <c r="S10" s="91" t="s">
        <v>301</v>
      </c>
      <c r="T10" s="50" t="s">
        <v>73</v>
      </c>
      <c r="U10" s="53" t="s">
        <v>302</v>
      </c>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75</v>
      </c>
      <c r="C12" s="263"/>
      <c r="D12" s="265" t="str">
        <f>IF(F12="","",IF(AND(I12=3,H12=3,G12=3,F12=3),"Melhor Prática",
IF(AND(H12=3,G12=3,F12=3),"Mais que Cumpre",
IF(AND(G12=3,F12=3),"Cumpre",
IF(F12=3,"Parcial","Não cumpre")))))</f>
        <v>Melhor Prática</v>
      </c>
      <c r="E12" s="266">
        <f>IF($D12="Não cumpre",0,IF($D12="Parcial",$E$18*0.4,IF($D12="Cumpre",$E$18*0.7,IF($D12="Mais que Cumpre",$E$18*0.85,IF($D12="Melhor Prática",$E$18,0)))))</f>
        <v>0.01</v>
      </c>
      <c r="F12" s="261">
        <f>IF($L$24&lt;&gt;"",IF($L$24=3,3,IF($L$24=2,2,1)),"")</f>
        <v>3</v>
      </c>
      <c r="G12" s="261">
        <f>IF($O$24&lt;&gt;"",IF($O$24=3,3,IF($O$24=2,2,1)),"")</f>
        <v>3</v>
      </c>
      <c r="H12" s="261">
        <f>IF($R$24&lt;&gt;"",IF($R$24=3,3,IF($R$24=2,2,1)),"")</f>
        <v>3</v>
      </c>
      <c r="I12" s="261">
        <f>IF($U$24&lt;&gt;"",IF($U$24=3,3,IF($U$24=2,2,1)),"")</f>
        <v>3</v>
      </c>
      <c r="J12" s="32"/>
      <c r="K12" s="299" t="s">
        <v>76</v>
      </c>
      <c r="L12" s="251"/>
      <c r="M12" s="249" t="s">
        <v>72</v>
      </c>
      <c r="N12" s="250"/>
      <c r="O12" s="299" t="s">
        <v>76</v>
      </c>
      <c r="P12" s="251"/>
      <c r="Q12" s="249"/>
      <c r="R12" s="250"/>
      <c r="S12" s="251" t="s">
        <v>76</v>
      </c>
      <c r="T12" s="251"/>
      <c r="U12" s="249" t="s">
        <v>303</v>
      </c>
      <c r="V12" s="250"/>
      <c r="W12" s="9"/>
      <c r="X12" s="9"/>
      <c r="Y12" s="23"/>
      <c r="Z12" s="2"/>
      <c r="AA12" s="2"/>
      <c r="AB12" s="2"/>
    </row>
    <row r="13" spans="1:28" ht="35.25" customHeight="1" outlineLevel="1" x14ac:dyDescent="0.35">
      <c r="A13" s="1"/>
      <c r="B13" s="264"/>
      <c r="C13" s="264"/>
      <c r="D13" s="265" t="str">
        <f t="shared" ref="D13:D14" si="0">IF(F13="","",IF(AND(I13=3,H13=3,G13=3,F13=3),"MEJOR PRÁCTICA",
IF(AND(H13=3,G13=3,F13=3),"MÁS QUE CUMPLE",
IF(AND(G13=3,F13=3),"CUMPLE",
IF(F13=3,"PARCIAL","NO CUMPLE")))))</f>
        <v/>
      </c>
      <c r="E13" s="266">
        <f>IF($D13="No Cumple",0,IF($D13="Parcial",$E$18*0.4,IF($D13="Cumple",$E$18*0.7,IF($D13="Más que Cumple",$E$18*0.85,IF($D13="Mejor Práctica",$E$18,0)))))</f>
        <v>0</v>
      </c>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304</v>
      </c>
      <c r="W13" s="1"/>
      <c r="X13" s="1"/>
      <c r="Z13" s="3"/>
      <c r="AA13" s="4"/>
      <c r="AB13" s="5"/>
    </row>
    <row r="14" spans="1:28" ht="18.75" customHeight="1" outlineLevel="1" x14ac:dyDescent="0.35">
      <c r="A14" s="1"/>
      <c r="B14" s="264"/>
      <c r="C14" s="264"/>
      <c r="D14" s="265" t="str">
        <f t="shared" si="0"/>
        <v/>
      </c>
      <c r="E14" s="266">
        <f>IF($D14="No Cumple",0,IF($D14="Parcial",$E$18*0.4,IF($D14="Cumple",$E$18*0.7,IF($D14="Más que Cumple",$E$18*0.85,IF($D14="Mejor Práctica",$E$18,0)))))</f>
        <v>0</v>
      </c>
      <c r="F14" s="38"/>
      <c r="G14" s="38"/>
      <c r="H14" s="38"/>
      <c r="I14" s="38"/>
      <c r="J14" s="32"/>
      <c r="K14" s="238" t="s">
        <v>1040</v>
      </c>
      <c r="L14" s="239"/>
      <c r="M14" s="239"/>
      <c r="N14" s="243"/>
      <c r="O14" s="238"/>
      <c r="P14" s="239"/>
      <c r="Q14" s="239"/>
      <c r="R14" s="243"/>
      <c r="S14" s="240"/>
      <c r="T14" s="239"/>
      <c r="U14" s="239"/>
      <c r="V14" s="243"/>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IF(OR(AND(S10=U12,S14&lt;&gt;"finalizado"),AND(S10=Q12,O14&lt;&gt;"finalizado"),AND(S10=M12,K14&lt;&gt;"finalizado")),"Atrasado","No Prazo")),"Não Planificado")</f>
        <v>Finalizado</v>
      </c>
      <c r="E15" s="244"/>
      <c r="F15" s="244"/>
      <c r="G15" s="244"/>
      <c r="H15" s="244"/>
      <c r="I15" s="244"/>
      <c r="J15" s="26"/>
      <c r="K15" s="238"/>
      <c r="L15" s="239"/>
      <c r="M15" s="239"/>
      <c r="N15" s="243"/>
      <c r="O15" s="238"/>
      <c r="P15" s="239"/>
      <c r="Q15" s="239"/>
      <c r="R15" s="243"/>
      <c r="S15" s="240"/>
      <c r="T15" s="239"/>
      <c r="U15" s="239"/>
      <c r="V15" s="243"/>
      <c r="W15" s="1"/>
      <c r="X15" s="1"/>
      <c r="Z15" s="6"/>
      <c r="AA15" s="7"/>
      <c r="AB15" s="7"/>
    </row>
    <row r="16" spans="1:28" ht="21" customHeight="1" x14ac:dyDescent="0.4">
      <c r="A16" s="1"/>
      <c r="B16" s="17"/>
      <c r="C16" s="17"/>
      <c r="D16" s="9"/>
      <c r="E16" s="86" t="str">
        <f>IF(COUNTA(F16:I16)=0,"NBC","BC")</f>
        <v>NBC</v>
      </c>
      <c r="F16" s="86"/>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64</v>
      </c>
      <c r="R17" s="241"/>
      <c r="S17" s="242"/>
      <c r="T17" s="241" t="s">
        <v>85</v>
      </c>
      <c r="U17" s="241"/>
      <c r="V17" s="242"/>
      <c r="W17" s="9"/>
      <c r="X17" s="9"/>
      <c r="Y17" s="23"/>
    </row>
    <row r="18" spans="1:25" ht="20.25" customHeight="1" outlineLevel="2" x14ac:dyDescent="0.35">
      <c r="A18" s="1"/>
      <c r="B18" s="245" t="s">
        <v>305</v>
      </c>
      <c r="C18" s="245"/>
      <c r="D18" s="42" t="s">
        <v>52</v>
      </c>
      <c r="E18" s="39">
        <v>0.01</v>
      </c>
      <c r="F18" s="41"/>
      <c r="G18" s="41"/>
      <c r="H18" s="41"/>
      <c r="I18" s="41"/>
      <c r="J18" s="9"/>
      <c r="K18" s="238" t="s">
        <v>87</v>
      </c>
      <c r="L18" s="240"/>
      <c r="M18" s="243"/>
      <c r="N18" s="238" t="s">
        <v>88</v>
      </c>
      <c r="O18" s="240"/>
      <c r="P18" s="243"/>
      <c r="Q18" s="238" t="s">
        <v>89</v>
      </c>
      <c r="R18" s="240"/>
      <c r="S18" s="243"/>
      <c r="T18" s="240" t="s">
        <v>90</v>
      </c>
      <c r="U18" s="240"/>
      <c r="V18" s="243"/>
      <c r="W18" s="9"/>
      <c r="X18" s="9"/>
      <c r="Y18" s="23"/>
    </row>
    <row r="19" spans="1:25" ht="124.5" customHeight="1" outlineLevel="2" x14ac:dyDescent="0.35">
      <c r="A19" s="1"/>
      <c r="B19" s="245"/>
      <c r="C19" s="245"/>
      <c r="D19" s="42" t="s">
        <v>91</v>
      </c>
      <c r="E19" s="240" t="s">
        <v>92</v>
      </c>
      <c r="F19" s="240"/>
      <c r="G19" s="240"/>
      <c r="H19" s="240"/>
      <c r="I19" s="240"/>
      <c r="J19" s="25"/>
      <c r="K19" s="238"/>
      <c r="L19" s="240"/>
      <c r="M19" s="243"/>
      <c r="N19" s="238"/>
      <c r="O19" s="240"/>
      <c r="P19" s="243"/>
      <c r="Q19" s="238"/>
      <c r="R19" s="240"/>
      <c r="S19" s="243"/>
      <c r="T19" s="240"/>
      <c r="U19" s="240"/>
      <c r="V19" s="243"/>
      <c r="W19" s="9"/>
      <c r="X19" s="9"/>
      <c r="Y19" s="23"/>
    </row>
    <row r="20" spans="1:25" ht="18.75" customHeight="1" outlineLevel="2" x14ac:dyDescent="0.35">
      <c r="A20" s="1"/>
      <c r="B20" s="245"/>
      <c r="C20" s="245"/>
      <c r="D20" s="247" t="s">
        <v>93</v>
      </c>
      <c r="E20" s="248" t="s">
        <v>94</v>
      </c>
      <c r="F20" s="248"/>
      <c r="G20" s="248"/>
      <c r="H20" s="248"/>
      <c r="I20" s="248"/>
      <c r="J20" s="25"/>
      <c r="K20" s="238" t="s">
        <v>95</v>
      </c>
      <c r="L20" s="240"/>
      <c r="M20" s="243"/>
      <c r="N20" s="238" t="s">
        <v>306</v>
      </c>
      <c r="O20" s="240"/>
      <c r="P20" s="243"/>
      <c r="Q20" s="238" t="s">
        <v>95</v>
      </c>
      <c r="R20" s="240"/>
      <c r="S20" s="243"/>
      <c r="T20" s="240" t="s">
        <v>306</v>
      </c>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96</v>
      </c>
      <c r="L21" s="240"/>
      <c r="M21" s="243"/>
      <c r="N21" s="238" t="s">
        <v>97</v>
      </c>
      <c r="O21" s="240"/>
      <c r="P21" s="243"/>
      <c r="Q21" s="238" t="s">
        <v>97</v>
      </c>
      <c r="R21" s="240"/>
      <c r="S21" s="243"/>
      <c r="T21" s="240" t="s">
        <v>98</v>
      </c>
      <c r="U21" s="240"/>
      <c r="V21" s="243"/>
      <c r="W21" s="9"/>
      <c r="X21" s="9"/>
      <c r="Y21" s="23"/>
    </row>
    <row r="22" spans="1:25" ht="14.5" x14ac:dyDescent="0.35">
      <c r="A22" s="1"/>
      <c r="B22" s="9"/>
      <c r="C22" s="9"/>
      <c r="D22" s="9"/>
      <c r="E22" s="9"/>
      <c r="F22" s="9"/>
      <c r="G22" s="9"/>
      <c r="H22" s="9"/>
      <c r="I22" s="9"/>
      <c r="J22" s="9"/>
      <c r="K22" s="68"/>
      <c r="L22" s="9"/>
      <c r="M22" s="69"/>
      <c r="N22" s="68"/>
      <c r="O22" s="9"/>
      <c r="P22" s="69"/>
      <c r="Q22" s="68"/>
      <c r="R22" s="9"/>
      <c r="S22" s="6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64" t="s">
        <v>99</v>
      </c>
      <c r="U23" s="24" t="s">
        <v>100</v>
      </c>
      <c r="V23" s="55" t="s">
        <v>101</v>
      </c>
      <c r="X23" s="9"/>
      <c r="Y23" s="23"/>
    </row>
    <row r="24" spans="1:25" ht="36.75" customHeight="1" x14ac:dyDescent="0.35">
      <c r="A24" s="1"/>
      <c r="B24" s="9"/>
      <c r="C24" s="9"/>
      <c r="D24" s="9"/>
      <c r="F24" s="235" t="s">
        <v>307</v>
      </c>
      <c r="G24" s="236" t="s">
        <v>36</v>
      </c>
      <c r="H24" s="236"/>
      <c r="I24" s="236"/>
      <c r="K24" s="56">
        <v>3</v>
      </c>
      <c r="L24" s="40">
        <v>3</v>
      </c>
      <c r="M24" s="237"/>
      <c r="N24" s="56">
        <v>2</v>
      </c>
      <c r="O24" s="40">
        <v>3</v>
      </c>
      <c r="P24" s="237"/>
      <c r="Q24" s="56">
        <v>2</v>
      </c>
      <c r="R24" s="40">
        <v>3</v>
      </c>
      <c r="S24" s="237"/>
      <c r="T24" s="40">
        <v>3</v>
      </c>
      <c r="U24" s="40">
        <v>3</v>
      </c>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43"/>
      <c r="U25" s="43"/>
      <c r="V25" s="237"/>
      <c r="X25" s="9"/>
      <c r="Y25" s="23"/>
    </row>
    <row r="26" spans="1:25" ht="208.5" customHeight="1" x14ac:dyDescent="0.35">
      <c r="A26" s="1"/>
      <c r="B26" s="9"/>
      <c r="C26" s="9"/>
      <c r="D26" s="9"/>
      <c r="F26" s="235"/>
      <c r="G26" s="236" t="s">
        <v>308</v>
      </c>
      <c r="H26" s="236"/>
      <c r="I26" s="236"/>
      <c r="K26" s="58" t="s">
        <v>309</v>
      </c>
      <c r="L26" s="45"/>
      <c r="M26" s="237"/>
      <c r="N26" s="58" t="s">
        <v>1047</v>
      </c>
      <c r="O26" s="45" t="s">
        <v>1049</v>
      </c>
      <c r="P26" s="237"/>
      <c r="Q26" s="58" t="s">
        <v>1047</v>
      </c>
      <c r="R26" s="45" t="s">
        <v>1049</v>
      </c>
      <c r="S26" s="237"/>
      <c r="T26" s="45" t="s">
        <v>310</v>
      </c>
      <c r="U26" s="45"/>
      <c r="V26" s="237"/>
      <c r="X26" s="9"/>
      <c r="Y26" s="23"/>
    </row>
    <row r="27" spans="1:25" ht="18" customHeight="1" x14ac:dyDescent="0.35">
      <c r="A27" s="1"/>
      <c r="B27" s="9"/>
      <c r="C27" s="9"/>
      <c r="D27" s="9"/>
      <c r="F27" s="235"/>
      <c r="G27" s="236" t="s">
        <v>311</v>
      </c>
      <c r="H27" s="236"/>
      <c r="I27" s="236"/>
      <c r="K27" s="59"/>
      <c r="L27" s="25"/>
      <c r="M27" s="60"/>
      <c r="N27" s="59"/>
      <c r="O27" s="25"/>
      <c r="P27" s="101"/>
      <c r="Q27" s="59"/>
      <c r="R27" s="25"/>
      <c r="S27" s="60"/>
      <c r="T27" s="25"/>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25"/>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25"/>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25"/>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25"/>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25"/>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25"/>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25"/>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25"/>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25"/>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25"/>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25"/>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25"/>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25"/>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25"/>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25"/>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25"/>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25"/>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25"/>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25"/>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25"/>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25"/>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25"/>
      <c r="U49" s="25"/>
      <c r="V49" s="60"/>
      <c r="X49" s="9"/>
      <c r="Y49" s="23"/>
    </row>
    <row r="50" spans="1:25" ht="14.5" x14ac:dyDescent="0.35">
      <c r="S50" s="1"/>
      <c r="V50" s="1"/>
    </row>
    <row r="51" spans="1:25" ht="14.5" x14ac:dyDescent="0.35"/>
  </sheetData>
  <mergeCells count="63">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 ref="M12:N12"/>
    <mergeCell ref="O12:P12"/>
    <mergeCell ref="K17:M17"/>
    <mergeCell ref="N17:P17"/>
    <mergeCell ref="K14:K15"/>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D15:I15"/>
    <mergeCell ref="B18:C21"/>
    <mergeCell ref="K18:M19"/>
    <mergeCell ref="N18:P19"/>
    <mergeCell ref="Q18:S19"/>
    <mergeCell ref="Q17:S17"/>
    <mergeCell ref="T18:V19"/>
    <mergeCell ref="E19:I19"/>
    <mergeCell ref="D20:D21"/>
    <mergeCell ref="E20:I21"/>
    <mergeCell ref="K20:M20"/>
    <mergeCell ref="N20:P20"/>
    <mergeCell ref="V24:V26"/>
    <mergeCell ref="G26:I26"/>
    <mergeCell ref="G27:I49"/>
    <mergeCell ref="Q20:S20"/>
    <mergeCell ref="T20:V20"/>
    <mergeCell ref="K21:M21"/>
    <mergeCell ref="N21:P21"/>
    <mergeCell ref="Q21:S21"/>
    <mergeCell ref="T21:V21"/>
    <mergeCell ref="F24:F49"/>
    <mergeCell ref="G24:I25"/>
    <mergeCell ref="M24:M26"/>
    <mergeCell ref="P24:P26"/>
    <mergeCell ref="S24:S26"/>
  </mergeCells>
  <conditionalFormatting sqref="D15:I15">
    <cfRule type="containsText" dxfId="1020" priority="2" operator="containsText" text="Finalizado">
      <formula>NOT(ISERROR(SEARCH("Finalizado",D15)))</formula>
    </cfRule>
    <cfRule type="containsText" dxfId="1019" priority="3" operator="containsText" text="Não Planificado">
      <formula>NOT(ISERROR(SEARCH("Não Planificado",D15)))</formula>
    </cfRule>
    <cfRule type="containsText" dxfId="1018" priority="4" operator="containsText" text="No Prazo">
      <formula>NOT(ISERROR(SEARCH("No Prazo",D15)))</formula>
    </cfRule>
    <cfRule type="containsText" dxfId="1017" priority="5" operator="containsText" text="Atrasado">
      <formula>NOT(ISERROR(SEARCH("Atrasado",D15)))</formula>
    </cfRule>
  </conditionalFormatting>
  <conditionalFormatting sqref="F7:F8">
    <cfRule type="iconSet" priority="19">
      <iconSet showValue="0">
        <cfvo type="percent" val="0"/>
        <cfvo type="num" val="2"/>
        <cfvo type="num" val="3"/>
      </iconSet>
    </cfRule>
  </conditionalFormatting>
  <conditionalFormatting sqref="F12 F14">
    <cfRule type="iconSet" priority="17">
      <iconSet showValue="0">
        <cfvo type="percent" val="0"/>
        <cfvo type="num" val="2"/>
        <cfvo type="num" val="3"/>
      </iconSet>
    </cfRule>
  </conditionalFormatting>
  <conditionalFormatting sqref="G7:I8">
    <cfRule type="iconSet" priority="18">
      <iconSet showValue="0">
        <cfvo type="percent" val="0"/>
        <cfvo type="num" val="2"/>
        <cfvo type="num" val="3"/>
      </iconSet>
    </cfRule>
  </conditionalFormatting>
  <conditionalFormatting sqref="G12:I12 G14:I14">
    <cfRule type="iconSet" priority="16">
      <iconSet showValue="0">
        <cfvo type="percent" val="0"/>
        <cfvo type="num" val="2"/>
        <cfvo type="num" val="3"/>
      </iconSet>
    </cfRule>
  </conditionalFormatting>
  <conditionalFormatting sqref="K24:L24 N24:O24 Q24:R24 T24:U24">
    <cfRule type="iconSet" priority="6">
      <iconSet showValue="0">
        <cfvo type="percent" val="0"/>
        <cfvo type="num" val="2"/>
        <cfvo type="num" val="3"/>
      </iconSet>
    </cfRule>
  </conditionalFormatting>
  <conditionalFormatting sqref="K25:L25">
    <cfRule type="containsText" dxfId="1016" priority="20" operator="containsText" text="PENDIENTE">
      <formula>NOT(ISERROR(SEARCH("PENDIENTE",K25)))</formula>
    </cfRule>
    <cfRule type="containsText" dxfId="1015" priority="21" operator="containsText" text="NO VALIDADO">
      <formula>NOT(ISERROR(SEARCH("NO VALIDADO",K25)))</formula>
    </cfRule>
    <cfRule type="containsText" dxfId="1014" priority="22" operator="containsText" text="VALIDADO">
      <formula>NOT(ISERROR(SEARCH("VALIDADO",K25)))</formula>
    </cfRule>
  </conditionalFormatting>
  <conditionalFormatting sqref="N25:O25">
    <cfRule type="containsText" dxfId="1013" priority="13" operator="containsText" text="PENDIENTE">
      <formula>NOT(ISERROR(SEARCH("PENDIENTE",N25)))</formula>
    </cfRule>
    <cfRule type="containsText" dxfId="1012" priority="14" operator="containsText" text="NO VALIDADO">
      <formula>NOT(ISERROR(SEARCH("NO VALIDADO",N25)))</formula>
    </cfRule>
    <cfRule type="containsText" dxfId="1011" priority="15" operator="containsText" text="VALIDADO">
      <formula>NOT(ISERROR(SEARCH("VALIDADO",N25)))</formula>
    </cfRule>
  </conditionalFormatting>
  <conditionalFormatting sqref="Q25:R25">
    <cfRule type="containsText" dxfId="1010" priority="10" operator="containsText" text="PENDIENTE">
      <formula>NOT(ISERROR(SEARCH("PENDIENTE",Q25)))</formula>
    </cfRule>
    <cfRule type="containsText" dxfId="1009" priority="11" operator="containsText" text="NO VALIDADO">
      <formula>NOT(ISERROR(SEARCH("NO VALIDADO",Q25)))</formula>
    </cfRule>
    <cfRule type="containsText" dxfId="1008" priority="12" operator="containsText" text="VALIDADO">
      <formula>NOT(ISERROR(SEARCH("VALIDADO",Q25)))</formula>
    </cfRule>
  </conditionalFormatting>
  <conditionalFormatting sqref="T25:U25">
    <cfRule type="containsText" dxfId="1007" priority="7" operator="containsText" text="PENDIENTE">
      <formula>NOT(ISERROR(SEARCH("PENDIENTE",T25)))</formula>
    </cfRule>
    <cfRule type="containsText" dxfId="1006" priority="8" operator="containsText" text="NO VALIDADO">
      <formula>NOT(ISERROR(SEARCH("NO VALIDADO",T25)))</formula>
    </cfRule>
    <cfRule type="containsText" dxfId="1005" priority="9" operator="containsText" text="VALIDADO">
      <formula>NOT(ISERROR(SEARCH("VALIDADO",T25)))</formula>
    </cfRule>
  </conditionalFormatting>
  <dataValidations disablePrompts="1" count="6">
    <dataValidation type="list" allowBlank="1" showInputMessage="1" showErrorMessage="1" sqref="D10 R14:R15 N14:N15 V14:V15" xr:uid="{E6196AD4-ABE8-44EE-85AA-690E5B2F9F2B}">
      <formula1>"Não Cumpre, Parcial, Cumpre, Mais que Cumpre, Melhor Prática"</formula1>
    </dataValidation>
    <dataValidation type="list" allowBlank="1" showInputMessage="1" showErrorMessage="1" sqref="O10" xr:uid="{6F04151B-6E7F-42F5-99E3-D5027329FE27}">
      <formula1>"Alta,Baixa,Não Planificado"</formula1>
    </dataValidation>
    <dataValidation type="list" allowBlank="1" showInputMessage="1" showErrorMessage="1" sqref="AB14:AB15" xr:uid="{9CC3824D-892F-42BC-ACD2-3B9999F271BA}">
      <formula1>"No Cumple, Parcial, Cumple, Más que Cumple, Mejor Práctica"</formula1>
    </dataValidation>
    <dataValidation type="list" allowBlank="1" showInputMessage="1" showErrorMessage="1" sqref="K14:K15 O14:O15 S14:S15" xr:uid="{81437541-CBE1-4300-9E4F-0C9C1AE83E12}">
      <formula1>"No Iniciado, En Progreso,Finalizado"</formula1>
    </dataValidation>
    <dataValidation type="list" allowBlank="1" showInputMessage="1" showErrorMessage="1" sqref="M12:N12 Q12:R12 U12:V12" xr:uid="{6367283C-435E-4005-9FE5-8A340F858F60}">
      <formula1>"Maio,Junho,Julho,Agosto,Setembro,Outubro"</formula1>
    </dataValidation>
    <dataValidation type="list" allowBlank="1" showInputMessage="1" showErrorMessage="1" sqref="Q10 S10" xr:uid="{197DB5B9-7924-448F-A7BA-07160328F95E}">
      <formula1>" Junho,Julho,Agosto,Setembro,Outubro"</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9A69A548-0E5F-4596-ADDD-9928F32C6AD1}">
            <x14:iconSet iconSet="3Stars" showValue="0">
              <x14:cfvo type="percent">
                <xm:f>0</xm:f>
              </x14:cfvo>
              <x14:cfvo type="num">
                <xm:f>2</xm:f>
              </x14:cfvo>
              <x14:cfvo type="num">
                <xm:f>3</xm:f>
              </x14:cfvo>
            </x14:iconSet>
          </x14:cfRule>
          <xm:sqref>M10</xm:sqref>
        </x14:conditionalFormatting>
      </x14:conditionalFormattings>
    </ext>
  </extLst>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20AC76-0296-4E6B-9F28-50FFE985FB39}">
  <dimension ref="A1:AB51"/>
  <sheetViews>
    <sheetView showGridLines="0" zoomScale="57" zoomScaleNormal="57" workbookViewId="0">
      <pane xSplit="3" ySplit="4" topLeftCell="D20" activePane="bottomRight" state="frozen"/>
      <selection activeCell="K3" sqref="K3:S4"/>
      <selection pane="topRight" activeCell="K3" sqref="K3:S4"/>
      <selection pane="bottomLeft" activeCell="K3" sqref="K3:S4"/>
      <selection pane="bottomRight" activeCell="S2" sqref="S2"/>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02" t="s">
        <v>312</v>
      </c>
      <c r="L3" s="302"/>
      <c r="M3" s="302"/>
      <c r="N3" s="302"/>
      <c r="O3" s="302"/>
      <c r="P3" s="302"/>
      <c r="Q3" s="302"/>
      <c r="R3" s="302"/>
      <c r="S3" s="302"/>
      <c r="T3" s="63"/>
      <c r="U3" s="63"/>
      <c r="V3" s="63"/>
      <c r="W3" s="10"/>
      <c r="X3" s="10"/>
      <c r="Y3" s="12"/>
      <c r="Z3" s="12"/>
      <c r="AA3" s="12"/>
    </row>
    <row r="4" spans="1:28" ht="35.25" customHeight="1" x14ac:dyDescent="0.35">
      <c r="A4" s="1"/>
      <c r="B4" s="1"/>
      <c r="C4" s="10"/>
      <c r="D4" s="255"/>
      <c r="E4" s="255"/>
      <c r="F4" s="255"/>
      <c r="G4" s="255"/>
      <c r="H4" s="255"/>
      <c r="I4" s="255"/>
      <c r="J4" s="61"/>
      <c r="K4" s="303"/>
      <c r="L4" s="303"/>
      <c r="M4" s="303"/>
      <c r="N4" s="303"/>
      <c r="O4" s="303"/>
      <c r="P4" s="303"/>
      <c r="Q4" s="303"/>
      <c r="R4" s="303"/>
      <c r="S4" s="303"/>
      <c r="T4" s="61"/>
      <c r="U4" s="61"/>
      <c r="V4" s="61"/>
      <c r="W4" s="61"/>
      <c r="X4" s="14"/>
      <c r="Y4" s="21"/>
      <c r="Z4" s="22"/>
      <c r="AA4" s="22"/>
    </row>
    <row r="5" spans="1:28" ht="32.5" x14ac:dyDescent="0.6">
      <c r="A5" s="1"/>
      <c r="B5" s="15"/>
      <c r="C5" s="13"/>
      <c r="D5" s="258" t="s">
        <v>293</v>
      </c>
      <c r="E5" s="258"/>
      <c r="F5" s="258"/>
      <c r="G5" s="258"/>
      <c r="H5" s="258"/>
      <c r="I5" s="258"/>
      <c r="J5" s="26"/>
      <c r="K5" s="258" t="s">
        <v>294</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Cumpre</v>
      </c>
      <c r="E7" s="47">
        <f>IF($D7="Não cumpre",0,IF($D7="Parcial",$E$18*0.4,IF($D7="Cumpre",$E$18*0.7,IF($D7="Mais que Cumpre",$E$18*0.85,IF($D7="Melhor Prática",$E$18,0)))))</f>
        <v>6.9999999999999993E-3</v>
      </c>
      <c r="F7" s="48">
        <f>IF($K$24&lt;&gt;"",IF($K$24=3,3,IF($K$24=2,2,1)),"")</f>
        <v>3</v>
      </c>
      <c r="G7" s="48">
        <f>IF($N$24&lt;&gt;"",IF($N$24=3,3,IF($N$24=2,2,1)),"")</f>
        <v>3</v>
      </c>
      <c r="H7" s="48">
        <f>IF($Q$24&lt;&gt;"",IF($Q$24=3,3,IF($Q$24=2,2,1)),"")</f>
        <v>2</v>
      </c>
      <c r="I7" s="48">
        <f>IF($T$24&lt;&gt;"",IF($T$24=3,3,IF($T$24=2,2,1)),"")</f>
        <v>3</v>
      </c>
      <c r="J7" s="32"/>
      <c r="K7" s="49" t="s">
        <v>297</v>
      </c>
      <c r="L7" s="46" t="s">
        <v>60</v>
      </c>
      <c r="M7" s="260" t="s">
        <v>313</v>
      </c>
      <c r="N7" s="260"/>
      <c r="O7" s="260"/>
      <c r="P7" s="46" t="s">
        <v>62</v>
      </c>
      <c r="Q7" s="260" t="s">
        <v>314</v>
      </c>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t="str">
        <f>IF(Q10="Junio",6,IF(Q10="Julio",7,IF(Q10="Agosto",8,IF(Q10="Septiembre",9,IF(Q10="Octubre",10,"")))))</f>
        <v/>
      </c>
      <c r="R9" s="35"/>
      <c r="S9" s="92" t="str">
        <f>IF(S10="Junio",6,IF(S10="Julio",7,IF(S10="Agosto",8,IF(S10="Septiembre",9,IF(S10="Octubre",10,"")))))</f>
        <v/>
      </c>
      <c r="T9" s="33"/>
      <c r="U9" s="33"/>
      <c r="V9" s="33"/>
      <c r="W9" s="1"/>
      <c r="X9" s="1"/>
    </row>
    <row r="10" spans="1:28" ht="59.25" customHeight="1" outlineLevel="1" x14ac:dyDescent="0.35">
      <c r="A10" s="1"/>
      <c r="B10" s="262" t="s">
        <v>299</v>
      </c>
      <c r="C10" s="262"/>
      <c r="D10" s="110" t="s">
        <v>85</v>
      </c>
      <c r="E10" s="51">
        <f>IF($D10="Não cumpre",0,IF($D10="Parcial",$E$18*0.4,IF($D10="Cumpre",$E$18*0.7,IF($D10="Mais que Cumpre",$E$18*0.85,IF($D10="Melhor Prática",$E$18,0)))))</f>
        <v>0.01</v>
      </c>
      <c r="F10" s="52" t="str">
        <f>IF(K20="D","D","-")</f>
        <v>-</v>
      </c>
      <c r="G10" s="52" t="str">
        <f>IF(N20="D","D","-")</f>
        <v>-</v>
      </c>
      <c r="H10" s="52" t="str">
        <f>IF(Q20="D","D","-")</f>
        <v>-</v>
      </c>
      <c r="I10" s="52" t="str">
        <f>IF(T20="D","D","-")</f>
        <v>-</v>
      </c>
      <c r="J10" s="32"/>
      <c r="K10" s="65" t="s">
        <v>300</v>
      </c>
      <c r="L10" s="50" t="s">
        <v>66</v>
      </c>
      <c r="M10" s="74">
        <v>2</v>
      </c>
      <c r="N10" s="50" t="s">
        <v>67</v>
      </c>
      <c r="O10" s="53" t="s">
        <v>315</v>
      </c>
      <c r="P10" s="50" t="s">
        <v>69</v>
      </c>
      <c r="Q10" s="91" t="s">
        <v>70</v>
      </c>
      <c r="R10" s="50" t="s">
        <v>71</v>
      </c>
      <c r="S10" s="91" t="s">
        <v>301</v>
      </c>
      <c r="T10" s="50" t="s">
        <v>73</v>
      </c>
      <c r="U10" s="53" t="s">
        <v>316</v>
      </c>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75</v>
      </c>
      <c r="C12" s="263"/>
      <c r="D12" s="265" t="str">
        <f>IF(F12="","",IF(AND(I12=3,H12=3,G12=3,F12=3),"Melhor Prática",
IF(AND(H12=3,G12=3,F12=3),"Mais que Cumpre",
IF(AND(G12=3,F12=3),"Cumpre",
IF(F12=3,"Parcial","Não cumpre")))))</f>
        <v>Melhor Prática</v>
      </c>
      <c r="E12" s="266">
        <f>IF($D12="Não cumpre",0,IF($D12="Parcial",$E$18*0.4,IF($D12="Cumpre",$E$18*0.7,IF($D12="Mais que Cumpre",$E$18*0.85,IF($D12="Melhor Prática",$E$18,0)))))</f>
        <v>0.01</v>
      </c>
      <c r="F12" s="261">
        <f>IF($L$24&lt;&gt;"",IF($L$24=3,3,IF($L$24=2,2,1)),"")</f>
        <v>3</v>
      </c>
      <c r="G12" s="261">
        <f>IF($O$24&lt;&gt;"",IF($O$24=3,3,IF($O$24=2,2,1)),"")</f>
        <v>3</v>
      </c>
      <c r="H12" s="261">
        <f>IF($R$24&lt;&gt;"",IF($R$24=3,3,IF($R$24=2,2,1)),"")</f>
        <v>3</v>
      </c>
      <c r="I12" s="261">
        <f>IF($U$24&lt;&gt;"",IF($U$24=3,3,IF($U$24=2,2,1)),"")</f>
        <v>3</v>
      </c>
      <c r="J12" s="32"/>
      <c r="K12" s="299" t="s">
        <v>76</v>
      </c>
      <c r="L12" s="251"/>
      <c r="M12" s="249" t="s">
        <v>72</v>
      </c>
      <c r="N12" s="250"/>
      <c r="O12" s="299" t="s">
        <v>76</v>
      </c>
      <c r="P12" s="251"/>
      <c r="Q12" s="249"/>
      <c r="R12" s="250"/>
      <c r="S12" s="251" t="s">
        <v>76</v>
      </c>
      <c r="T12" s="251"/>
      <c r="U12" s="249" t="s">
        <v>303</v>
      </c>
      <c r="V12" s="250"/>
      <c r="W12" s="9"/>
      <c r="X12" s="9"/>
      <c r="Y12" s="23"/>
      <c r="Z12" s="2"/>
      <c r="AA12" s="2"/>
      <c r="AB12" s="2"/>
    </row>
    <row r="13" spans="1:28" ht="35.25" customHeight="1" outlineLevel="1" x14ac:dyDescent="0.35">
      <c r="A13" s="1"/>
      <c r="B13" s="264"/>
      <c r="C13" s="264"/>
      <c r="D13" s="265" t="str">
        <f t="shared" ref="D13:D14" si="0">IF(F13="","",IF(AND(I13=3,H13=3,G13=3,F13=3),"MEJOR PRÁCTICA",
IF(AND(H13=3,G13=3,F13=3),"MÁS QUE CUMPLE",
IF(AND(G13=3,F13=3),"CUMPLE",
IF(F13=3,"PARCIAL","NO CUMPLE")))))</f>
        <v/>
      </c>
      <c r="E13" s="266">
        <f>IF($D13="No Cumple",0,IF($D13="Parcial",$E$18*0.4,IF($D13="Cumple",$E$18*0.7,IF($D13="Más que Cumple",$E$18*0.85,IF($D13="Mejor Práctica",$E$18,0)))))</f>
        <v>0</v>
      </c>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304</v>
      </c>
      <c r="W13" s="1"/>
      <c r="X13" s="1"/>
      <c r="Z13" s="3"/>
      <c r="AA13" s="4"/>
      <c r="AB13" s="5"/>
    </row>
    <row r="14" spans="1:28" ht="18.75" customHeight="1" outlineLevel="1" x14ac:dyDescent="0.35">
      <c r="A14" s="1"/>
      <c r="B14" s="264"/>
      <c r="C14" s="264"/>
      <c r="D14" s="265" t="str">
        <f t="shared" si="0"/>
        <v/>
      </c>
      <c r="E14" s="266">
        <f>IF($D14="No Cumple",0,IF($D14="Parcial",$E$18*0.4,IF($D14="Cumple",$E$18*0.7,IF($D14="Más que Cumple",$E$18*0.85,IF($D14="Mejor Práctica",$E$18,0)))))</f>
        <v>0</v>
      </c>
      <c r="F14" s="38"/>
      <c r="G14" s="38"/>
      <c r="H14" s="38"/>
      <c r="I14" s="38"/>
      <c r="J14" s="32"/>
      <c r="K14" s="238" t="s">
        <v>1040</v>
      </c>
      <c r="L14" s="239"/>
      <c r="M14" s="239"/>
      <c r="N14" s="243" t="s">
        <v>85</v>
      </c>
      <c r="O14" s="238"/>
      <c r="P14" s="239"/>
      <c r="Q14" s="239"/>
      <c r="R14" s="243"/>
      <c r="S14" s="240"/>
      <c r="T14" s="239"/>
      <c r="U14" s="239"/>
      <c r="V14" s="243"/>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IF(OR(AND(S10=U12,S14&lt;&gt;"finalizado"),AND(S10=Q12,O14&lt;&gt;"finalizado"),AND(S10=M12,K14&lt;&gt;"finalizado")),"Atrasado","No Prazo")),"Não Planificado")</f>
        <v>Finalizado</v>
      </c>
      <c r="E15" s="244"/>
      <c r="F15" s="244"/>
      <c r="G15" s="244"/>
      <c r="H15" s="244"/>
      <c r="I15" s="244"/>
      <c r="J15" s="26"/>
      <c r="K15" s="238"/>
      <c r="L15" s="239"/>
      <c r="M15" s="239"/>
      <c r="N15" s="243"/>
      <c r="O15" s="238"/>
      <c r="P15" s="239"/>
      <c r="Q15" s="239"/>
      <c r="R15" s="243"/>
      <c r="S15" s="240"/>
      <c r="T15" s="239"/>
      <c r="U15" s="239"/>
      <c r="V15" s="243"/>
      <c r="W15" s="1"/>
      <c r="X15" s="1"/>
      <c r="Z15" s="6"/>
      <c r="AA15" s="7"/>
      <c r="AB15" s="7"/>
    </row>
    <row r="16" spans="1:28" ht="21" customHeight="1" x14ac:dyDescent="0.4">
      <c r="A16" s="1"/>
      <c r="B16" s="17"/>
      <c r="C16" s="17"/>
      <c r="D16" s="9"/>
      <c r="E16" s="86" t="str">
        <f>IF(COUNTA(F16:I16)=0,"NBC","BC")</f>
        <v>BC</v>
      </c>
      <c r="F16" s="86"/>
      <c r="G16" s="86"/>
      <c r="H16" s="86" t="s">
        <v>1092</v>
      </c>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64</v>
      </c>
      <c r="R17" s="241"/>
      <c r="S17" s="242"/>
      <c r="T17" s="241" t="s">
        <v>85</v>
      </c>
      <c r="U17" s="241"/>
      <c r="V17" s="242"/>
      <c r="W17" s="9"/>
      <c r="X17" s="9"/>
      <c r="Y17" s="23"/>
    </row>
    <row r="18" spans="1:25" ht="20.25" customHeight="1" outlineLevel="2" x14ac:dyDescent="0.35">
      <c r="A18" s="1"/>
      <c r="B18" s="245" t="s">
        <v>317</v>
      </c>
      <c r="C18" s="245"/>
      <c r="D18" s="42" t="s">
        <v>52</v>
      </c>
      <c r="E18" s="39">
        <v>0.01</v>
      </c>
      <c r="F18" s="41"/>
      <c r="G18" s="41"/>
      <c r="H18" s="41"/>
      <c r="I18" s="41"/>
      <c r="J18" s="9"/>
      <c r="K18" s="238" t="s">
        <v>318</v>
      </c>
      <c r="L18" s="240"/>
      <c r="M18" s="243"/>
      <c r="N18" s="238" t="s">
        <v>319</v>
      </c>
      <c r="O18" s="240"/>
      <c r="P18" s="243"/>
      <c r="Q18" s="238" t="s">
        <v>320</v>
      </c>
      <c r="R18" s="240"/>
      <c r="S18" s="243"/>
      <c r="T18" s="240" t="s">
        <v>321</v>
      </c>
      <c r="U18" s="240"/>
      <c r="V18" s="243"/>
      <c r="W18" s="9"/>
      <c r="X18" s="9"/>
      <c r="Y18" s="23"/>
    </row>
    <row r="19" spans="1:25" ht="124.5" customHeight="1" outlineLevel="2" x14ac:dyDescent="0.35">
      <c r="A19" s="1"/>
      <c r="B19" s="245"/>
      <c r="C19" s="245"/>
      <c r="D19" s="42" t="s">
        <v>91</v>
      </c>
      <c r="E19" s="240" t="s">
        <v>322</v>
      </c>
      <c r="F19" s="240"/>
      <c r="G19" s="240"/>
      <c r="H19" s="240"/>
      <c r="I19" s="240"/>
      <c r="J19" s="25"/>
      <c r="K19" s="238"/>
      <c r="L19" s="240"/>
      <c r="M19" s="243"/>
      <c r="N19" s="238"/>
      <c r="O19" s="240"/>
      <c r="P19" s="243"/>
      <c r="Q19" s="238"/>
      <c r="R19" s="240"/>
      <c r="S19" s="243"/>
      <c r="T19" s="240"/>
      <c r="U19" s="240"/>
      <c r="V19" s="243"/>
      <c r="W19" s="9"/>
      <c r="X19" s="9"/>
      <c r="Y19" s="23"/>
    </row>
    <row r="20" spans="1:25" ht="18.75" customHeight="1" outlineLevel="2" x14ac:dyDescent="0.35">
      <c r="A20" s="1"/>
      <c r="B20" s="245"/>
      <c r="C20" s="245"/>
      <c r="D20" s="247" t="s">
        <v>93</v>
      </c>
      <c r="E20" s="248" t="s">
        <v>94</v>
      </c>
      <c r="F20" s="248"/>
      <c r="G20" s="248"/>
      <c r="H20" s="248"/>
      <c r="I20" s="248"/>
      <c r="J20" s="25"/>
      <c r="K20" s="238" t="s">
        <v>95</v>
      </c>
      <c r="L20" s="240"/>
      <c r="M20" s="243"/>
      <c r="N20" s="238"/>
      <c r="O20" s="240"/>
      <c r="P20" s="243"/>
      <c r="Q20" s="238" t="s">
        <v>95</v>
      </c>
      <c r="R20" s="240"/>
      <c r="S20" s="243"/>
      <c r="T20" s="240"/>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323</v>
      </c>
      <c r="L21" s="240"/>
      <c r="M21" s="243"/>
      <c r="N21" s="238" t="s">
        <v>324</v>
      </c>
      <c r="O21" s="240"/>
      <c r="P21" s="243"/>
      <c r="Q21" s="238" t="s">
        <v>325</v>
      </c>
      <c r="R21" s="240"/>
      <c r="S21" s="243"/>
      <c r="T21" s="240" t="s">
        <v>324</v>
      </c>
      <c r="U21" s="240"/>
      <c r="V21" s="243"/>
      <c r="W21" s="9"/>
      <c r="X21" s="9"/>
      <c r="Y21" s="23"/>
    </row>
    <row r="22" spans="1:25" ht="14.5" x14ac:dyDescent="0.35">
      <c r="A22" s="1"/>
      <c r="B22" s="9"/>
      <c r="C22" s="9"/>
      <c r="D22" s="9"/>
      <c r="E22" s="9"/>
      <c r="F22" s="9"/>
      <c r="G22" s="9"/>
      <c r="H22" s="9"/>
      <c r="I22" s="9"/>
      <c r="J22" s="9"/>
      <c r="K22" s="68"/>
      <c r="L22" s="9"/>
      <c r="M22" s="69"/>
      <c r="N22" s="68"/>
      <c r="O22" s="9"/>
      <c r="P22" s="69"/>
      <c r="Q22" s="68"/>
      <c r="R22" s="9"/>
      <c r="S22" s="6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64" t="s">
        <v>99</v>
      </c>
      <c r="U23" s="24" t="s">
        <v>100</v>
      </c>
      <c r="V23" s="55" t="s">
        <v>101</v>
      </c>
      <c r="X23" s="9"/>
      <c r="Y23" s="23"/>
    </row>
    <row r="24" spans="1:25" ht="36.75" customHeight="1" x14ac:dyDescent="0.35">
      <c r="A24" s="1"/>
      <c r="B24" s="9"/>
      <c r="C24" s="9"/>
      <c r="D24" s="9"/>
      <c r="F24" s="235" t="s">
        <v>307</v>
      </c>
      <c r="G24" s="236" t="s">
        <v>36</v>
      </c>
      <c r="H24" s="236"/>
      <c r="I24" s="236"/>
      <c r="K24" s="56">
        <v>3</v>
      </c>
      <c r="L24" s="40">
        <v>3</v>
      </c>
      <c r="M24" s="237"/>
      <c r="N24" s="56">
        <v>3</v>
      </c>
      <c r="O24" s="40">
        <v>3</v>
      </c>
      <c r="P24" s="237"/>
      <c r="Q24" s="56">
        <v>2</v>
      </c>
      <c r="R24" s="40">
        <v>3</v>
      </c>
      <c r="S24" s="237"/>
      <c r="T24" s="40">
        <v>3</v>
      </c>
      <c r="U24" s="40">
        <v>3</v>
      </c>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43"/>
      <c r="U25" s="43"/>
      <c r="V25" s="237"/>
      <c r="X25" s="9"/>
      <c r="Y25" s="23"/>
    </row>
    <row r="26" spans="1:25" ht="208.5" customHeight="1" x14ac:dyDescent="0.35">
      <c r="A26" s="1"/>
      <c r="B26" s="9"/>
      <c r="C26" s="9"/>
      <c r="D26" s="9"/>
      <c r="F26" s="235"/>
      <c r="G26" s="236" t="s">
        <v>308</v>
      </c>
      <c r="H26" s="236"/>
      <c r="I26" s="236"/>
      <c r="K26" s="45" t="s">
        <v>1116</v>
      </c>
      <c r="L26" s="45"/>
      <c r="M26" s="237"/>
      <c r="N26" s="173" t="s">
        <v>326</v>
      </c>
      <c r="O26" s="45"/>
      <c r="P26" s="237"/>
      <c r="Q26" s="45" t="s">
        <v>1115</v>
      </c>
      <c r="R26" s="45" t="s">
        <v>1050</v>
      </c>
      <c r="S26" s="237"/>
      <c r="T26" s="45"/>
      <c r="U26" s="45"/>
      <c r="V26" s="237"/>
      <c r="X26" s="9"/>
      <c r="Y26" s="23"/>
    </row>
    <row r="27" spans="1:25" ht="18" customHeight="1" x14ac:dyDescent="0.35">
      <c r="A27" s="1"/>
      <c r="B27" s="9"/>
      <c r="C27" s="9"/>
      <c r="D27" s="9"/>
      <c r="F27" s="235"/>
      <c r="G27" s="236" t="s">
        <v>311</v>
      </c>
      <c r="H27" s="236"/>
      <c r="I27" s="236"/>
      <c r="K27" s="59"/>
      <c r="L27" s="25" t="s">
        <v>327</v>
      </c>
      <c r="M27" s="60"/>
      <c r="N27" s="59"/>
      <c r="O27" s="25"/>
      <c r="P27" s="101"/>
      <c r="Q27" s="59"/>
      <c r="R27" s="25"/>
      <c r="S27" s="60"/>
      <c r="T27" s="25"/>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25"/>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25"/>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25"/>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25"/>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25"/>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25"/>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25"/>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25"/>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25"/>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25"/>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25"/>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25"/>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25"/>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25"/>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25"/>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25"/>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25"/>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25"/>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25"/>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25"/>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25"/>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25"/>
      <c r="U49" s="25"/>
      <c r="V49" s="60"/>
      <c r="X49" s="9"/>
      <c r="Y49" s="23"/>
    </row>
    <row r="50" spans="1:25" ht="14.5" x14ac:dyDescent="0.35">
      <c r="S50" s="1"/>
      <c r="V50" s="1"/>
    </row>
    <row r="51" spans="1:25" ht="15" customHeight="1" x14ac:dyDescent="0.35"/>
  </sheetData>
  <mergeCells count="63">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 ref="M12:N12"/>
    <mergeCell ref="O12:P12"/>
    <mergeCell ref="K17:M17"/>
    <mergeCell ref="N17:P17"/>
    <mergeCell ref="K14:K15"/>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D15:I15"/>
    <mergeCell ref="B18:C21"/>
    <mergeCell ref="K18:M19"/>
    <mergeCell ref="N18:P19"/>
    <mergeCell ref="Q18:S19"/>
    <mergeCell ref="Q17:S17"/>
    <mergeCell ref="T18:V19"/>
    <mergeCell ref="E19:I19"/>
    <mergeCell ref="D20:D21"/>
    <mergeCell ref="E20:I21"/>
    <mergeCell ref="K20:M20"/>
    <mergeCell ref="N20:P20"/>
    <mergeCell ref="V24:V26"/>
    <mergeCell ref="G26:I26"/>
    <mergeCell ref="G27:I49"/>
    <mergeCell ref="Q20:S20"/>
    <mergeCell ref="T20:V20"/>
    <mergeCell ref="K21:M21"/>
    <mergeCell ref="N21:P21"/>
    <mergeCell ref="Q21:S21"/>
    <mergeCell ref="T21:V21"/>
    <mergeCell ref="F24:F49"/>
    <mergeCell ref="G24:I25"/>
    <mergeCell ref="M24:M26"/>
    <mergeCell ref="P24:P26"/>
    <mergeCell ref="S24:S26"/>
  </mergeCells>
  <conditionalFormatting sqref="D15:I15">
    <cfRule type="containsText" dxfId="1004" priority="2" operator="containsText" text="Finalizado">
      <formula>NOT(ISERROR(SEARCH("Finalizado",D15)))</formula>
    </cfRule>
    <cfRule type="containsText" dxfId="1003" priority="3" operator="containsText" text="Não Planificado">
      <formula>NOT(ISERROR(SEARCH("Não Planificado",D15)))</formula>
    </cfRule>
    <cfRule type="containsText" dxfId="1002" priority="4" operator="containsText" text="No Prazo">
      <formula>NOT(ISERROR(SEARCH("No Prazo",D15)))</formula>
    </cfRule>
    <cfRule type="containsText" dxfId="1001" priority="5" operator="containsText" text="Atrasado">
      <formula>NOT(ISERROR(SEARCH("Atrasado",D15)))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15">
      <iconSet showValue="0">
        <cfvo type="percent" val="0"/>
        <cfvo type="num" val="2"/>
        <cfvo type="num" val="3"/>
      </iconSet>
    </cfRule>
  </conditionalFormatting>
  <conditionalFormatting sqref="K25:L25">
    <cfRule type="containsText" dxfId="1000" priority="29" operator="containsText" text="PENDIENTE">
      <formula>NOT(ISERROR(SEARCH("PENDIENTE",K25)))</formula>
    </cfRule>
    <cfRule type="containsText" dxfId="999" priority="30" operator="containsText" text="NO VALIDADO">
      <formula>NOT(ISERROR(SEARCH("NO VALIDADO",K25)))</formula>
    </cfRule>
    <cfRule type="containsText" dxfId="998" priority="31" operator="containsText" text="VALIDADO">
      <formula>NOT(ISERROR(SEARCH("VALIDADO",K25)))</formula>
    </cfRule>
  </conditionalFormatting>
  <conditionalFormatting sqref="N25:O25">
    <cfRule type="containsText" dxfId="997" priority="22" operator="containsText" text="PENDIENTE">
      <formula>NOT(ISERROR(SEARCH("PENDIENTE",N25)))</formula>
    </cfRule>
    <cfRule type="containsText" dxfId="996" priority="23" operator="containsText" text="NO VALIDADO">
      <formula>NOT(ISERROR(SEARCH("NO VALIDADO",N25)))</formula>
    </cfRule>
    <cfRule type="containsText" dxfId="995" priority="24" operator="containsText" text="VALIDADO">
      <formula>NOT(ISERROR(SEARCH("VALIDADO",N25)))</formula>
    </cfRule>
  </conditionalFormatting>
  <conditionalFormatting sqref="Q25:R25">
    <cfRule type="containsText" dxfId="994" priority="19" operator="containsText" text="PENDIENTE">
      <formula>NOT(ISERROR(SEARCH("PENDIENTE",Q25)))</formula>
    </cfRule>
    <cfRule type="containsText" dxfId="993" priority="20" operator="containsText" text="NO VALIDADO">
      <formula>NOT(ISERROR(SEARCH("NO VALIDADO",Q25)))</formula>
    </cfRule>
    <cfRule type="containsText" dxfId="992" priority="21" operator="containsText" text="VALIDADO">
      <formula>NOT(ISERROR(SEARCH("VALIDADO",Q25)))</formula>
    </cfRule>
  </conditionalFormatting>
  <conditionalFormatting sqref="T25:U25">
    <cfRule type="containsText" dxfId="991" priority="16" operator="containsText" text="PENDIENTE">
      <formula>NOT(ISERROR(SEARCH("PENDIENTE",T25)))</formula>
    </cfRule>
    <cfRule type="containsText" dxfId="990" priority="17" operator="containsText" text="NO VALIDADO">
      <formula>NOT(ISERROR(SEARCH("NO VALIDADO",T25)))</formula>
    </cfRule>
    <cfRule type="containsText" dxfId="989" priority="18" operator="containsText" text="VALIDADO">
      <formula>NOT(ISERROR(SEARCH("VALIDADO",T25)))</formula>
    </cfRule>
  </conditionalFormatting>
  <dataValidations count="6">
    <dataValidation type="list" allowBlank="1" showInputMessage="1" showErrorMessage="1" sqref="K14:K15 O14:O15 S14:S15" xr:uid="{BDE30391-4E32-4BA6-A5F3-EB0316EC1923}">
      <formula1>"No Iniciado, En Progreso,Finalizado"</formula1>
    </dataValidation>
    <dataValidation type="list" allowBlank="1" showInputMessage="1" showErrorMessage="1" sqref="AB14:AB15" xr:uid="{AA77C0AE-C977-4C23-B87A-C67EB06D6A8E}">
      <formula1>"No Cumple, Parcial, Cumple, Más que Cumple, Mejor Práctica"</formula1>
    </dataValidation>
    <dataValidation type="list" allowBlank="1" showInputMessage="1" showErrorMessage="1" sqref="Q10 S10" xr:uid="{A812C534-43B4-40AE-ABDB-F94D01EE8A89}">
      <formula1>" Junho,Julho,Agosto,Setembro,Outubro"</formula1>
    </dataValidation>
    <dataValidation type="list" allowBlank="1" showInputMessage="1" showErrorMessage="1" sqref="M12:N12 Q12:R12 U12:V12" xr:uid="{E980084C-11C6-4CB9-AD04-41E645F7C208}">
      <formula1>"Maio,Junho,Julho,Agosto,Setembro,Outubro"</formula1>
    </dataValidation>
    <dataValidation type="list" allowBlank="1" showInputMessage="1" showErrorMessage="1" sqref="O10" xr:uid="{EF588C1F-5C5C-410C-92E4-463EB41E290D}">
      <formula1>"Alta,Baixa,Não Planificado"</formula1>
    </dataValidation>
    <dataValidation type="list" allowBlank="1" showInputMessage="1" showErrorMessage="1" sqref="D10 R14:R15 N14:N15 V14:V15" xr:uid="{AFBABB53-C633-47F4-9C6D-D9F293B9B3F3}">
      <formula1>"Não Cumpre, Parcial, Cumpre, Mais que Cumpre, Melhor Prática"</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142B181F-C0CC-4464-BF40-09E7F777E5AB}">
            <x14:iconSet iconSet="3Stars" showValue="0">
              <x14:cfvo type="percent">
                <xm:f>0</xm:f>
              </x14:cfvo>
              <x14:cfvo type="num">
                <xm:f>2</xm:f>
              </x14:cfvo>
              <x14:cfvo type="num">
                <xm:f>3</xm:f>
              </x14:cfvo>
            </x14:iconSet>
          </x14:cfRule>
          <xm:sqref>M10</xm:sqref>
        </x14:conditionalFormatting>
      </x14:conditionalFormatting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47E4CDB-336B-4945-8ABB-4D7E9916DD79}">
  <dimension ref="A1:AB51"/>
  <sheetViews>
    <sheetView showGridLines="0" zoomScale="50" zoomScaleNormal="50" workbookViewId="0">
      <pane xSplit="3" ySplit="4" topLeftCell="E19" activePane="bottomRight" state="frozen"/>
      <selection activeCell="K3" sqref="K3:S4"/>
      <selection pane="topRight" activeCell="K3" sqref="K3:S4"/>
      <selection pane="bottomLeft" activeCell="K3" sqref="K3:S4"/>
      <selection pane="bottomRight" activeCell="S34" sqref="S34"/>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04" t="s">
        <v>328</v>
      </c>
      <c r="L3" s="304"/>
      <c r="M3" s="304"/>
      <c r="N3" s="304"/>
      <c r="O3" s="304"/>
      <c r="P3" s="304"/>
      <c r="Q3" s="304"/>
      <c r="R3" s="304"/>
      <c r="S3" s="304"/>
      <c r="T3" s="63"/>
      <c r="U3" s="63"/>
      <c r="V3" s="63"/>
      <c r="W3" s="10"/>
      <c r="X3" s="10"/>
      <c r="Y3" s="12"/>
      <c r="Z3" s="12"/>
      <c r="AA3" s="12"/>
    </row>
    <row r="4" spans="1:28" ht="35.25" customHeight="1" x14ac:dyDescent="0.35">
      <c r="A4" s="1"/>
      <c r="B4" s="1"/>
      <c r="C4" s="10"/>
      <c r="D4" s="255"/>
      <c r="E4" s="255"/>
      <c r="F4" s="255"/>
      <c r="G4" s="255"/>
      <c r="H4" s="255"/>
      <c r="I4" s="255"/>
      <c r="J4" s="61"/>
      <c r="K4" s="305"/>
      <c r="L4" s="305"/>
      <c r="M4" s="305"/>
      <c r="N4" s="305"/>
      <c r="O4" s="305"/>
      <c r="P4" s="305"/>
      <c r="Q4" s="305"/>
      <c r="R4" s="305"/>
      <c r="S4" s="305"/>
      <c r="T4" s="61"/>
      <c r="U4" s="61"/>
      <c r="V4" s="61"/>
      <c r="W4" s="61"/>
      <c r="X4" s="14"/>
      <c r="Y4" s="21"/>
      <c r="Z4" s="22"/>
      <c r="AA4" s="22"/>
    </row>
    <row r="5" spans="1:28" ht="32.5" x14ac:dyDescent="0.6">
      <c r="A5" s="1"/>
      <c r="B5" s="15"/>
      <c r="C5" s="13"/>
      <c r="D5" s="258" t="s">
        <v>293</v>
      </c>
      <c r="E5" s="258"/>
      <c r="F5" s="258"/>
      <c r="G5" s="258"/>
      <c r="H5" s="258"/>
      <c r="I5" s="258"/>
      <c r="J5" s="26"/>
      <c r="K5" s="258" t="s">
        <v>294</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Não cumpre</v>
      </c>
      <c r="E7" s="47">
        <f>IF($D7="Não cumpre",0,IF($D7="Parcial",$E$18*0.4,IF($D7="Cumpre",$E$18*0.7,IF($D7="Mais que Cumpre",$E$18*0.85,IF($D7="Melhor Prática",$E$18,0)))))</f>
        <v>0</v>
      </c>
      <c r="F7" s="48">
        <f>IF($K$24&lt;&gt;"",IF($K$24=3,3,IF($K$24=2,2,1)),"")</f>
        <v>1</v>
      </c>
      <c r="G7" s="48" t="str">
        <f>IF($N$24&lt;&gt;"",IF($N$24=3,3,IF($N$24=2,2,1)),"")</f>
        <v/>
      </c>
      <c r="H7" s="48" t="str">
        <f>IF($Q$24&lt;&gt;"",IF($Q$24=3,3,IF($Q$24=2,2,1)),"")</f>
        <v/>
      </c>
      <c r="I7" s="48" t="str">
        <f>IF($T$24&lt;&gt;"",IF($T$24=3,3,IF($T$24=2,2,1)),"")</f>
        <v/>
      </c>
      <c r="J7" s="32"/>
      <c r="K7" s="49" t="s">
        <v>297</v>
      </c>
      <c r="L7" s="46" t="s">
        <v>60</v>
      </c>
      <c r="M7" s="260" t="s">
        <v>329</v>
      </c>
      <c r="N7" s="260"/>
      <c r="O7" s="260"/>
      <c r="P7" s="46" t="s">
        <v>62</v>
      </c>
      <c r="Q7" s="260" t="s">
        <v>330</v>
      </c>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t="str">
        <f>IF(Q10="Junio",6,IF(Q10="Julio",7,IF(Q10="Agosto",8,IF(Q10="Septiembre",9,IF(Q10="Octubre",10,"")))))</f>
        <v/>
      </c>
      <c r="R9" s="35"/>
      <c r="S9" s="92" t="str">
        <f>IF(S10="Junio",6,IF(S10="Julio",7,IF(S10="Agosto",8,IF(S10="Septiembre",9,IF(S10="Octubre",10,"")))))</f>
        <v/>
      </c>
      <c r="T9" s="33"/>
      <c r="U9" s="33"/>
      <c r="V9" s="33"/>
      <c r="W9" s="1"/>
      <c r="X9" s="1"/>
    </row>
    <row r="10" spans="1:28" ht="59.25" customHeight="1" outlineLevel="1" x14ac:dyDescent="0.35">
      <c r="A10" s="1"/>
      <c r="B10" s="262" t="s">
        <v>299</v>
      </c>
      <c r="C10" s="262"/>
      <c r="D10" s="110" t="s">
        <v>64</v>
      </c>
      <c r="E10" s="51">
        <f>IF($D10="Não cumpre",0,IF($D10="Parcial",$E$18*0.4,IF($D10="Cumpre",$E$18*0.7,IF($D10="Mais que Cumpre",$E$18*0.85,IF($D10="Melhor Prática",$E$18,0)))))</f>
        <v>8.5000000000000006E-3</v>
      </c>
      <c r="F10" s="52" t="str">
        <f>IF(K20="D","D","-")</f>
        <v>-</v>
      </c>
      <c r="G10" s="52" t="str">
        <f>IF(N20="D","D","-")</f>
        <v>-</v>
      </c>
      <c r="H10" s="52" t="str">
        <f>IF(Q20="D","D","-")</f>
        <v>-</v>
      </c>
      <c r="I10" s="52" t="str">
        <f>IF(T20="D","D","-")</f>
        <v>D</v>
      </c>
      <c r="J10" s="32"/>
      <c r="K10" s="65" t="s">
        <v>300</v>
      </c>
      <c r="L10" s="50" t="s">
        <v>66</v>
      </c>
      <c r="M10" s="74">
        <v>1</v>
      </c>
      <c r="N10" s="50" t="s">
        <v>67</v>
      </c>
      <c r="O10" s="53" t="s">
        <v>315</v>
      </c>
      <c r="P10" s="50" t="s">
        <v>69</v>
      </c>
      <c r="Q10" s="91" t="s">
        <v>70</v>
      </c>
      <c r="R10" s="50" t="s">
        <v>71</v>
      </c>
      <c r="S10" s="91" t="s">
        <v>72</v>
      </c>
      <c r="T10" s="50" t="s">
        <v>73</v>
      </c>
      <c r="U10" s="53" t="s">
        <v>331</v>
      </c>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75</v>
      </c>
      <c r="C12" s="263"/>
      <c r="D12" s="265" t="str">
        <f>IF(F12="","",IF(AND(I12=3,H12=3,G12=3,F12=3),"Melhor Prática",
IF(AND(H12=3,G12=3,F12=3),"Mais que Cumpre",
IF(AND(G12=3,F12=3),"Cumpre",
IF(F12=3,"Parcial","Não cumpre")))))</f>
        <v>Mais que Cumpre</v>
      </c>
      <c r="E12" s="266">
        <f>IF($D12="Não cumpre",0,IF($D12="Parcial",$E$18*0.4,IF($D12="Cumpre",$E$18*0.7,IF($D12="Mais que Cumpre",$E$18*0.85,IF($D12="Melhor Prática",$E$18,0)))))</f>
        <v>8.5000000000000006E-3</v>
      </c>
      <c r="F12" s="261">
        <f>IF($L$24&lt;&gt;"",IF($L$24=3,3,IF($L$24=2,2,1)),"")</f>
        <v>3</v>
      </c>
      <c r="G12" s="261">
        <f>IF($O$24&lt;&gt;"",IF($O$24=3,3,IF($O$24=2,2,1)),"")</f>
        <v>3</v>
      </c>
      <c r="H12" s="261">
        <f>IF($R$24&lt;&gt;"",IF($R$24=3,3,IF($R$24=2,2,1)),"")</f>
        <v>3</v>
      </c>
      <c r="I12" s="261" t="str">
        <f>IF($U$24&lt;&gt;"",IF($U$24=3,3,IF($U$24=2,2,1)),"")</f>
        <v/>
      </c>
      <c r="J12" s="32"/>
      <c r="K12" s="299" t="s">
        <v>76</v>
      </c>
      <c r="L12" s="251"/>
      <c r="M12" s="249" t="s">
        <v>303</v>
      </c>
      <c r="N12" s="250"/>
      <c r="O12" s="299" t="s">
        <v>76</v>
      </c>
      <c r="P12" s="251"/>
      <c r="Q12" s="249"/>
      <c r="R12" s="250"/>
      <c r="S12" s="251" t="s">
        <v>76</v>
      </c>
      <c r="T12" s="251"/>
      <c r="U12" s="249" t="s">
        <v>303</v>
      </c>
      <c r="V12" s="250"/>
      <c r="W12" s="9"/>
      <c r="X12" s="9"/>
      <c r="Y12" s="23"/>
      <c r="Z12" s="2"/>
      <c r="AA12" s="2"/>
      <c r="AB12" s="2"/>
    </row>
    <row r="13" spans="1:28" ht="35.25" customHeight="1" outlineLevel="1" x14ac:dyDescent="0.35">
      <c r="A13" s="1"/>
      <c r="B13" s="264"/>
      <c r="C13" s="264"/>
      <c r="D13" s="265" t="str">
        <f t="shared" ref="D13:D14" si="0">IF(F13="","",IF(AND(I13=3,H13=3,G13=3,F13=3),"MEJOR PRÁCTICA",
IF(AND(H13=3,G13=3,F13=3),"MÁS QUE CUMPLE",
IF(AND(G13=3,F13=3),"CUMPLE",
IF(F13=3,"PARCIAL","NO CUMPLE")))))</f>
        <v/>
      </c>
      <c r="E13" s="266">
        <f>IF($D13="No Cumple",0,IF($D13="Parcial",$E$18*0.4,IF($D13="Cumple",$E$18*0.7,IF($D13="Más que Cumple",$E$18*0.85,IF($D13="Mejor Práctica",$E$18,0)))))</f>
        <v>0</v>
      </c>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304</v>
      </c>
      <c r="W13" s="1"/>
      <c r="X13" s="1"/>
      <c r="Z13" s="3"/>
      <c r="AA13" s="4"/>
      <c r="AB13" s="5"/>
    </row>
    <row r="14" spans="1:28" ht="18.75" customHeight="1" outlineLevel="1" x14ac:dyDescent="0.35">
      <c r="A14" s="1"/>
      <c r="B14" s="264"/>
      <c r="C14" s="264"/>
      <c r="D14" s="265" t="str">
        <f t="shared" si="0"/>
        <v/>
      </c>
      <c r="E14" s="266">
        <f>IF($D14="No Cumple",0,IF($D14="Parcial",$E$18*0.4,IF($D14="Cumple",$E$18*0.7,IF($D14="Más que Cumple",$E$18*0.85,IF($D14="Mejor Práctica",$E$18,0)))))</f>
        <v>0</v>
      </c>
      <c r="F14" s="38"/>
      <c r="G14" s="38"/>
      <c r="H14" s="38"/>
      <c r="I14" s="38"/>
      <c r="J14" s="32"/>
      <c r="K14" s="238" t="s">
        <v>1040</v>
      </c>
      <c r="L14" s="239"/>
      <c r="M14" s="239"/>
      <c r="N14" s="243" t="s">
        <v>64</v>
      </c>
      <c r="O14" s="238"/>
      <c r="P14" s="239"/>
      <c r="Q14" s="239"/>
      <c r="R14" s="243"/>
      <c r="S14" s="240"/>
      <c r="T14" s="239"/>
      <c r="U14" s="239"/>
      <c r="V14" s="243"/>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IF(OR(AND(S10=U12,S14&lt;&gt;"finalizado"),AND(S10=Q12,O14&lt;&gt;"finalizado"),AND(S10=M12,K14&lt;&gt;"finalizado")),"Atrasado","No Prazo")),"Não Planificado")</f>
        <v>Finalizado</v>
      </c>
      <c r="E15" s="244"/>
      <c r="F15" s="244"/>
      <c r="G15" s="244"/>
      <c r="H15" s="244"/>
      <c r="I15" s="244"/>
      <c r="J15" s="26"/>
      <c r="K15" s="238"/>
      <c r="L15" s="239"/>
      <c r="M15" s="239"/>
      <c r="N15" s="243"/>
      <c r="O15" s="238"/>
      <c r="P15" s="239"/>
      <c r="Q15" s="239"/>
      <c r="R15" s="243"/>
      <c r="S15" s="240"/>
      <c r="T15" s="239"/>
      <c r="U15" s="239"/>
      <c r="V15" s="243"/>
      <c r="W15" s="1"/>
      <c r="X15" s="1"/>
      <c r="Z15" s="6"/>
      <c r="AA15" s="7"/>
      <c r="AB15" s="7"/>
    </row>
    <row r="16" spans="1:28" ht="21" customHeight="1" x14ac:dyDescent="0.4">
      <c r="A16" s="1"/>
      <c r="B16" s="17"/>
      <c r="C16" s="17"/>
      <c r="D16" s="9"/>
      <c r="E16" s="86" t="str">
        <f>IF(COUNTA(F16:I16)=0,"NBC","BC")</f>
        <v>NBC</v>
      </c>
      <c r="F16" s="86"/>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64</v>
      </c>
      <c r="R17" s="241"/>
      <c r="S17" s="242"/>
      <c r="T17" s="241" t="s">
        <v>85</v>
      </c>
      <c r="U17" s="241"/>
      <c r="V17" s="242"/>
      <c r="W17" s="9"/>
      <c r="X17" s="9"/>
      <c r="Y17" s="23"/>
    </row>
    <row r="18" spans="1:25" ht="20.25" customHeight="1" outlineLevel="2" x14ac:dyDescent="0.35">
      <c r="A18" s="1"/>
      <c r="B18" s="245" t="s">
        <v>317</v>
      </c>
      <c r="C18" s="245"/>
      <c r="D18" s="42" t="s">
        <v>52</v>
      </c>
      <c r="E18" s="39">
        <v>0.01</v>
      </c>
      <c r="F18" s="127"/>
      <c r="G18" s="127"/>
      <c r="H18" s="127"/>
      <c r="I18" s="127"/>
      <c r="J18" s="9"/>
      <c r="K18" s="238" t="s">
        <v>332</v>
      </c>
      <c r="L18" s="240"/>
      <c r="M18" s="243"/>
      <c r="N18" s="238" t="s">
        <v>333</v>
      </c>
      <c r="O18" s="240"/>
      <c r="P18" s="243"/>
      <c r="Q18" s="238" t="s">
        <v>334</v>
      </c>
      <c r="R18" s="240"/>
      <c r="S18" s="243"/>
      <c r="T18" s="240" t="s">
        <v>335</v>
      </c>
      <c r="U18" s="240"/>
      <c r="V18" s="243"/>
      <c r="W18" s="9"/>
      <c r="X18" s="9"/>
      <c r="Y18" s="23"/>
    </row>
    <row r="19" spans="1:25" ht="124.5" customHeight="1" outlineLevel="2" x14ac:dyDescent="0.35">
      <c r="A19" s="1"/>
      <c r="B19" s="245"/>
      <c r="C19" s="245"/>
      <c r="D19" s="42" t="s">
        <v>91</v>
      </c>
      <c r="E19" s="240" t="s">
        <v>336</v>
      </c>
      <c r="F19" s="240"/>
      <c r="G19" s="240"/>
      <c r="H19" s="240"/>
      <c r="I19" s="240"/>
      <c r="J19" s="25"/>
      <c r="K19" s="238"/>
      <c r="L19" s="240"/>
      <c r="M19" s="243"/>
      <c r="N19" s="238"/>
      <c r="O19" s="240"/>
      <c r="P19" s="243"/>
      <c r="Q19" s="238"/>
      <c r="R19" s="240"/>
      <c r="S19" s="243"/>
      <c r="T19" s="240"/>
      <c r="U19" s="240"/>
      <c r="V19" s="243"/>
      <c r="W19" s="9"/>
      <c r="X19" s="9"/>
      <c r="Y19" s="23"/>
    </row>
    <row r="20" spans="1:25" ht="18.75" customHeight="1" outlineLevel="2" x14ac:dyDescent="0.35">
      <c r="A20" s="1"/>
      <c r="B20" s="245"/>
      <c r="C20" s="245"/>
      <c r="D20" s="247" t="s">
        <v>93</v>
      </c>
      <c r="E20" s="248" t="s">
        <v>94</v>
      </c>
      <c r="F20" s="248"/>
      <c r="G20" s="248"/>
      <c r="H20" s="248"/>
      <c r="I20" s="248"/>
      <c r="J20" s="25"/>
      <c r="K20" s="238" t="s">
        <v>95</v>
      </c>
      <c r="L20" s="240"/>
      <c r="M20" s="243"/>
      <c r="N20" s="238"/>
      <c r="O20" s="240"/>
      <c r="P20" s="243"/>
      <c r="Q20" s="238" t="s">
        <v>95</v>
      </c>
      <c r="R20" s="240"/>
      <c r="S20" s="243"/>
      <c r="T20" s="240" t="s">
        <v>306</v>
      </c>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337</v>
      </c>
      <c r="L21" s="240"/>
      <c r="M21" s="243"/>
      <c r="N21" s="238" t="s">
        <v>324</v>
      </c>
      <c r="O21" s="240"/>
      <c r="P21" s="243"/>
      <c r="Q21" s="238" t="s">
        <v>325</v>
      </c>
      <c r="R21" s="240"/>
      <c r="S21" s="243"/>
      <c r="T21" s="240" t="s">
        <v>338</v>
      </c>
      <c r="U21" s="240"/>
      <c r="V21" s="243"/>
      <c r="W21" s="9"/>
      <c r="X21" s="9"/>
      <c r="Y21" s="23"/>
    </row>
    <row r="22" spans="1:25" ht="14.5" x14ac:dyDescent="0.35">
      <c r="A22" s="1"/>
      <c r="B22" s="9"/>
      <c r="C22" s="9"/>
      <c r="D22" s="9"/>
      <c r="E22" s="9"/>
      <c r="F22" s="9"/>
      <c r="G22" s="9"/>
      <c r="H22" s="9"/>
      <c r="I22" s="9"/>
      <c r="J22" s="9"/>
      <c r="K22" s="68"/>
      <c r="L22" s="9"/>
      <c r="M22" s="69"/>
      <c r="N22" s="68"/>
      <c r="O22" s="9"/>
      <c r="P22" s="69"/>
      <c r="Q22" s="68"/>
      <c r="R22" s="9"/>
      <c r="S22" s="6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64" t="s">
        <v>99</v>
      </c>
      <c r="U23" s="24" t="s">
        <v>100</v>
      </c>
      <c r="V23" s="55" t="s">
        <v>101</v>
      </c>
      <c r="X23" s="9"/>
      <c r="Y23" s="23"/>
    </row>
    <row r="24" spans="1:25" ht="36.75" customHeight="1" x14ac:dyDescent="0.35">
      <c r="A24" s="1"/>
      <c r="B24" s="9"/>
      <c r="C24" s="9"/>
      <c r="D24" s="9"/>
      <c r="F24" s="235" t="s">
        <v>307</v>
      </c>
      <c r="G24" s="236" t="s">
        <v>36</v>
      </c>
      <c r="H24" s="236"/>
      <c r="I24" s="236"/>
      <c r="K24" s="56">
        <v>1</v>
      </c>
      <c r="L24" s="40">
        <v>3</v>
      </c>
      <c r="M24" s="237"/>
      <c r="N24" s="56"/>
      <c r="O24" s="40">
        <v>3</v>
      </c>
      <c r="P24" s="237"/>
      <c r="Q24" s="56"/>
      <c r="R24" s="40">
        <v>3</v>
      </c>
      <c r="S24" s="237"/>
      <c r="T24" s="40"/>
      <c r="U24" s="40"/>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43"/>
      <c r="U25" s="43"/>
      <c r="V25" s="237"/>
      <c r="X25" s="9"/>
      <c r="Y25" s="23"/>
    </row>
    <row r="26" spans="1:25" ht="208.5" customHeight="1" x14ac:dyDescent="0.35">
      <c r="A26" s="1"/>
      <c r="B26" s="9"/>
      <c r="C26" s="9"/>
      <c r="D26" s="9"/>
      <c r="F26" s="235"/>
      <c r="G26" s="236" t="s">
        <v>308</v>
      </c>
      <c r="H26" s="236"/>
      <c r="I26" s="236"/>
      <c r="K26" s="58" t="s">
        <v>339</v>
      </c>
      <c r="L26" s="45" t="s">
        <v>1037</v>
      </c>
      <c r="M26" s="237"/>
      <c r="N26" s="58"/>
      <c r="O26" s="45" t="s">
        <v>1038</v>
      </c>
      <c r="P26" s="237"/>
      <c r="Q26" s="58"/>
      <c r="R26" s="45" t="s">
        <v>1039</v>
      </c>
      <c r="S26" s="237"/>
      <c r="T26" s="45"/>
      <c r="U26" s="45"/>
      <c r="V26" s="237"/>
      <c r="X26" s="9"/>
      <c r="Y26" s="23"/>
    </row>
    <row r="27" spans="1:25" ht="18" customHeight="1" x14ac:dyDescent="0.35">
      <c r="A27" s="1"/>
      <c r="B27" s="9"/>
      <c r="C27" s="9"/>
      <c r="D27" s="9"/>
      <c r="F27" s="235"/>
      <c r="G27" s="236" t="s">
        <v>311</v>
      </c>
      <c r="H27" s="236"/>
      <c r="I27" s="236"/>
      <c r="K27" s="59"/>
      <c r="L27" s="25"/>
      <c r="M27" s="60"/>
      <c r="N27" s="59"/>
      <c r="O27" s="25"/>
      <c r="P27" s="101"/>
      <c r="Q27" s="59"/>
      <c r="R27" s="25"/>
      <c r="S27" s="60"/>
      <c r="T27" s="25"/>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25"/>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25"/>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25"/>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25"/>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25"/>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25"/>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25"/>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25"/>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25"/>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25"/>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25"/>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25"/>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25"/>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25"/>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25"/>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25"/>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25"/>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25"/>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25"/>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25"/>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25"/>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25"/>
      <c r="U49" s="25"/>
      <c r="V49" s="60"/>
      <c r="X49" s="9"/>
      <c r="Y49" s="23"/>
    </row>
    <row r="50" spans="1:25" ht="14.5" x14ac:dyDescent="0.35">
      <c r="S50" s="1"/>
      <c r="V50" s="1"/>
    </row>
    <row r="51" spans="1:25" ht="15" customHeight="1" x14ac:dyDescent="0.35"/>
  </sheetData>
  <mergeCells count="63">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 ref="M12:N12"/>
    <mergeCell ref="O12:P12"/>
    <mergeCell ref="K17:M17"/>
    <mergeCell ref="N17:P17"/>
    <mergeCell ref="K14:K15"/>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D15:I15"/>
    <mergeCell ref="B18:C21"/>
    <mergeCell ref="K18:M19"/>
    <mergeCell ref="N18:P19"/>
    <mergeCell ref="Q18:S19"/>
    <mergeCell ref="Q17:S17"/>
    <mergeCell ref="T18:V19"/>
    <mergeCell ref="E19:I19"/>
    <mergeCell ref="D20:D21"/>
    <mergeCell ref="E20:I21"/>
    <mergeCell ref="K20:M20"/>
    <mergeCell ref="N20:P20"/>
    <mergeCell ref="V24:V26"/>
    <mergeCell ref="G26:I26"/>
    <mergeCell ref="G27:I49"/>
    <mergeCell ref="Q20:S20"/>
    <mergeCell ref="T20:V20"/>
    <mergeCell ref="K21:M21"/>
    <mergeCell ref="N21:P21"/>
    <mergeCell ref="Q21:S21"/>
    <mergeCell ref="T21:V21"/>
    <mergeCell ref="F24:F49"/>
    <mergeCell ref="G24:I25"/>
    <mergeCell ref="M24:M26"/>
    <mergeCell ref="P24:P26"/>
    <mergeCell ref="S24:S26"/>
  </mergeCells>
  <conditionalFormatting sqref="D15:I15">
    <cfRule type="containsText" dxfId="988" priority="2" operator="containsText" text="Finalizado">
      <formula>NOT(ISERROR(SEARCH("Finalizado",D15)))</formula>
    </cfRule>
    <cfRule type="containsText" dxfId="987" priority="3" operator="containsText" text="Não Planificado">
      <formula>NOT(ISERROR(SEARCH("Não Planificado",D15)))</formula>
    </cfRule>
    <cfRule type="containsText" dxfId="986" priority="4" operator="containsText" text="No Prazo">
      <formula>NOT(ISERROR(SEARCH("No Prazo",D15)))</formula>
    </cfRule>
    <cfRule type="containsText" dxfId="985" priority="5" operator="containsText" text="Atrasado">
      <formula>NOT(ISERROR(SEARCH("Atrasado",D15)))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15">
      <iconSet showValue="0">
        <cfvo type="percent" val="0"/>
        <cfvo type="num" val="2"/>
        <cfvo type="num" val="3"/>
      </iconSet>
    </cfRule>
  </conditionalFormatting>
  <conditionalFormatting sqref="K25:L25">
    <cfRule type="containsText" dxfId="984" priority="29" operator="containsText" text="PENDIENTE">
      <formula>NOT(ISERROR(SEARCH("PENDIENTE",K25)))</formula>
    </cfRule>
    <cfRule type="containsText" dxfId="983" priority="30" operator="containsText" text="NO VALIDADO">
      <formula>NOT(ISERROR(SEARCH("NO VALIDADO",K25)))</formula>
    </cfRule>
    <cfRule type="containsText" dxfId="982" priority="31" operator="containsText" text="VALIDADO">
      <formula>NOT(ISERROR(SEARCH("VALIDADO",K25)))</formula>
    </cfRule>
  </conditionalFormatting>
  <conditionalFormatting sqref="N25:O25">
    <cfRule type="containsText" dxfId="981" priority="22" operator="containsText" text="PENDIENTE">
      <formula>NOT(ISERROR(SEARCH("PENDIENTE",N25)))</formula>
    </cfRule>
    <cfRule type="containsText" dxfId="980" priority="23" operator="containsText" text="NO VALIDADO">
      <formula>NOT(ISERROR(SEARCH("NO VALIDADO",N25)))</formula>
    </cfRule>
    <cfRule type="containsText" dxfId="979" priority="24" operator="containsText" text="VALIDADO">
      <formula>NOT(ISERROR(SEARCH("VALIDADO",N25)))</formula>
    </cfRule>
  </conditionalFormatting>
  <conditionalFormatting sqref="Q25:R25">
    <cfRule type="containsText" dxfId="978" priority="19" operator="containsText" text="PENDIENTE">
      <formula>NOT(ISERROR(SEARCH("PENDIENTE",Q25)))</formula>
    </cfRule>
    <cfRule type="containsText" dxfId="977" priority="20" operator="containsText" text="NO VALIDADO">
      <formula>NOT(ISERROR(SEARCH("NO VALIDADO",Q25)))</formula>
    </cfRule>
    <cfRule type="containsText" dxfId="976" priority="21" operator="containsText" text="VALIDADO">
      <formula>NOT(ISERROR(SEARCH("VALIDADO",Q25)))</formula>
    </cfRule>
  </conditionalFormatting>
  <conditionalFormatting sqref="T25:U25">
    <cfRule type="containsText" dxfId="975" priority="16" operator="containsText" text="PENDIENTE">
      <formula>NOT(ISERROR(SEARCH("PENDIENTE",T25)))</formula>
    </cfRule>
    <cfRule type="containsText" dxfId="974" priority="17" operator="containsText" text="NO VALIDADO">
      <formula>NOT(ISERROR(SEARCH("NO VALIDADO",T25)))</formula>
    </cfRule>
    <cfRule type="containsText" dxfId="973" priority="18" operator="containsText" text="VALIDADO">
      <formula>NOT(ISERROR(SEARCH("VALIDADO",T25)))</formula>
    </cfRule>
  </conditionalFormatting>
  <dataValidations count="6">
    <dataValidation type="list" allowBlank="1" showInputMessage="1" showErrorMessage="1" sqref="AB14:AB15" xr:uid="{19E49889-8B0F-4F17-AECC-73D4CCD75152}">
      <formula1>"No Cumple, Parcial, Cumple, Más que Cumple, Mejor Práctica"</formula1>
    </dataValidation>
    <dataValidation type="list" allowBlank="1" showInputMessage="1" showErrorMessage="1" sqref="K14:K15 O14:O15 S14:S15" xr:uid="{B8D7E975-42D1-4ED6-BDE3-BC400320BB22}">
      <formula1>"No Iniciado, En Progreso,Finalizado"</formula1>
    </dataValidation>
    <dataValidation type="list" allowBlank="1" showInputMessage="1" showErrorMessage="1" sqref="Q10 S10" xr:uid="{BC2797FD-D98C-469E-A69B-A923531DB699}">
      <formula1>" Junho,Julho,Agosto,Setembro,Outubro"</formula1>
    </dataValidation>
    <dataValidation type="list" allowBlank="1" showInputMessage="1" showErrorMessage="1" sqref="M12:N12 Q12:R12 U12:V12" xr:uid="{709BF2D7-2FF0-4674-AC7F-65FE3C803CA9}">
      <formula1>"Maio,Junho,Julho,Agosto,Setembro,Outubro"</formula1>
    </dataValidation>
    <dataValidation type="list" allowBlank="1" showInputMessage="1" showErrorMessage="1" sqref="O10" xr:uid="{CBBEDF23-6C10-4931-A8DF-E7207ED64962}">
      <formula1>"Alta,Baixa,Não Planificado"</formula1>
    </dataValidation>
    <dataValidation type="list" allowBlank="1" showInputMessage="1" showErrorMessage="1" sqref="D10 R14:R15 N14:N15 V14:V15" xr:uid="{830B92AF-F14A-4E5C-A706-F16252124525}">
      <formula1>"Não Cumpre, Parcial, Cumpre, Mais que Cumpre, Melhor Prática"</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E5E84C26-0E48-4142-A035-CDE3648C7C37}">
            <x14:iconSet iconSet="3Stars" showValue="0">
              <x14:cfvo type="percent">
                <xm:f>0</xm:f>
              </x14:cfvo>
              <x14:cfvo type="num">
                <xm:f>2</xm:f>
              </x14:cfvo>
              <x14:cfvo type="num">
                <xm:f>3</xm:f>
              </x14:cfvo>
            </x14:iconSet>
          </x14:cfRule>
          <xm:sqref>M10</xm:sqref>
        </x14:conditionalFormatting>
      </x14:conditionalFormattings>
    </ext>
  </extLst>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D247B1-DC56-4432-9C96-2E7C1A40F538}">
  <dimension ref="A1:AB52"/>
  <sheetViews>
    <sheetView showGridLines="0" zoomScale="50" zoomScaleNormal="50" workbookViewId="0">
      <pane xSplit="3" ySplit="4" topLeftCell="D19" activePane="bottomRight" state="frozen"/>
      <selection activeCell="K3" sqref="K3:S4"/>
      <selection pane="topRight" activeCell="K3" sqref="K3:S4"/>
      <selection pane="bottomLeft" activeCell="K3" sqref="K3:S4"/>
      <selection pane="bottomRight" activeCell="U25" sqref="U25"/>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04" t="s">
        <v>340</v>
      </c>
      <c r="L3" s="304"/>
      <c r="M3" s="304"/>
      <c r="N3" s="304"/>
      <c r="O3" s="304"/>
      <c r="P3" s="304"/>
      <c r="Q3" s="304"/>
      <c r="R3" s="304"/>
      <c r="S3" s="304"/>
      <c r="T3" s="63"/>
      <c r="U3" s="63"/>
      <c r="V3" s="63"/>
      <c r="W3" s="10"/>
      <c r="X3" s="10"/>
      <c r="Y3" s="12"/>
      <c r="Z3" s="12"/>
      <c r="AA3" s="12"/>
    </row>
    <row r="4" spans="1:28" ht="35.25" customHeight="1" x14ac:dyDescent="0.35">
      <c r="A4" s="1"/>
      <c r="B4" s="1"/>
      <c r="C4" s="10"/>
      <c r="D4" s="255"/>
      <c r="E4" s="255"/>
      <c r="F4" s="255"/>
      <c r="G4" s="255"/>
      <c r="H4" s="255"/>
      <c r="I4" s="255"/>
      <c r="J4" s="61"/>
      <c r="K4" s="305"/>
      <c r="L4" s="305"/>
      <c r="M4" s="305"/>
      <c r="N4" s="305"/>
      <c r="O4" s="305"/>
      <c r="P4" s="305"/>
      <c r="Q4" s="305"/>
      <c r="R4" s="305"/>
      <c r="S4" s="305"/>
      <c r="T4" s="61"/>
      <c r="U4" s="61"/>
      <c r="V4" s="61"/>
      <c r="W4" s="61"/>
      <c r="X4" s="14"/>
      <c r="Y4" s="21"/>
      <c r="Z4" s="22"/>
      <c r="AA4" s="22"/>
    </row>
    <row r="5" spans="1:28" ht="32.5" x14ac:dyDescent="0.6">
      <c r="A5" s="1"/>
      <c r="B5" s="15"/>
      <c r="C5" s="13"/>
      <c r="D5" s="258" t="s">
        <v>293</v>
      </c>
      <c r="E5" s="258"/>
      <c r="F5" s="258"/>
      <c r="G5" s="258"/>
      <c r="H5" s="258"/>
      <c r="I5" s="258"/>
      <c r="J5" s="26"/>
      <c r="K5" s="258" t="s">
        <v>294</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
      </c>
      <c r="E7" s="47">
        <f>IF($D7="Não cumpre",0,IF($D7="Parcial",$E$18*0.4,IF($D7="Cumpre",$E$18*0.7,IF($D7="Mais que Cumpre",$E$18*0.85,IF($D7="Melhor Prática",$E$18,0)))))</f>
        <v>0</v>
      </c>
      <c r="F7" s="48" t="str">
        <f>IF($K$24&lt;&gt;"",IF($K$24=3,3,IF($K$24=2,2,1)),"")</f>
        <v/>
      </c>
      <c r="G7" s="48" t="str">
        <f>IF($N$24&lt;&gt;"",IF($N$24=3,3,IF($N$24=2,2,1)),"")</f>
        <v/>
      </c>
      <c r="H7" s="48" t="str">
        <f>IF($Q$24&lt;&gt;"",IF($Q$24=3,3,IF($Q$24=2,2,1)),"")</f>
        <v/>
      </c>
      <c r="I7" s="48" t="str">
        <f>IF($T$24&lt;&gt;"",IF($T$24=3,3,IF($T$24=2,2,1)),"")</f>
        <v/>
      </c>
      <c r="J7" s="32"/>
      <c r="K7" s="49" t="s">
        <v>297</v>
      </c>
      <c r="L7" s="46" t="s">
        <v>60</v>
      </c>
      <c r="M7" s="260"/>
      <c r="N7" s="260"/>
      <c r="O7" s="260"/>
      <c r="P7" s="46" t="s">
        <v>62</v>
      </c>
      <c r="Q7" s="260"/>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t="str">
        <f>IF(Q10="Junio",6,IF(Q10="Julio",7,IF(Q10="Agosto",8,IF(Q10="Septiembre",9,IF(Q10="Octubre",10,"")))))</f>
        <v/>
      </c>
      <c r="R9" s="35"/>
      <c r="S9" s="92" t="str">
        <f>IF(S10="Junio",6,IF(S10="Julio",7,IF(S10="Agosto",8,IF(S10="Septiembre",9,IF(S10="Octubre",10,"")))))</f>
        <v/>
      </c>
      <c r="T9" s="33"/>
      <c r="U9" s="33"/>
      <c r="V9" s="33"/>
      <c r="W9" s="1"/>
      <c r="X9" s="1"/>
    </row>
    <row r="10" spans="1:28" ht="59.25" customHeight="1" outlineLevel="1" x14ac:dyDescent="0.35">
      <c r="A10" s="1"/>
      <c r="B10" s="262" t="s">
        <v>299</v>
      </c>
      <c r="C10" s="262"/>
      <c r="D10" s="110" t="s">
        <v>83</v>
      </c>
      <c r="E10" s="51">
        <f>IF($D10="Não cumpre",0,IF($D10="Parcial",$E$18*0.4,IF($D10="Cumpre",$E$18*0.7,IF($D10="Mais que Cumpre",$E$18*0.85,IF($D10="Melhor Prática",$E$18,0)))))</f>
        <v>1.3999999999999999E-2</v>
      </c>
      <c r="F10" s="52" t="str">
        <f>IF(K20="D","D","-")</f>
        <v>-</v>
      </c>
      <c r="G10" s="52" t="str">
        <f>IF(N20="D","D","-")</f>
        <v>D</v>
      </c>
      <c r="H10" s="52" t="str">
        <f>IF(Q20="D","D","-")</f>
        <v>-</v>
      </c>
      <c r="I10" s="52" t="str">
        <f>IF(T20="D","D","-")</f>
        <v>D</v>
      </c>
      <c r="J10" s="32"/>
      <c r="K10" s="65" t="s">
        <v>300</v>
      </c>
      <c r="L10" s="50" t="s">
        <v>66</v>
      </c>
      <c r="M10" s="74">
        <v>1</v>
      </c>
      <c r="N10" s="50" t="s">
        <v>67</v>
      </c>
      <c r="O10" s="53" t="s">
        <v>68</v>
      </c>
      <c r="P10" s="50" t="s">
        <v>69</v>
      </c>
      <c r="Q10" s="91" t="s">
        <v>70</v>
      </c>
      <c r="R10" s="50" t="s">
        <v>71</v>
      </c>
      <c r="S10" s="91" t="s">
        <v>301</v>
      </c>
      <c r="T10" s="50" t="s">
        <v>73</v>
      </c>
      <c r="U10" s="53" t="s">
        <v>341</v>
      </c>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75</v>
      </c>
      <c r="C12" s="263"/>
      <c r="D12" s="265" t="str">
        <f>IF(F12="","",IF(AND(I12=3,H12=3,G12=3,F12=3),"Melhor Prática",
IF(AND(H12=3,G12=3,F12=3),"Mais que Cumpre",
IF(AND(G12=3,F12=3),"Cumpre",
IF(F12=3,"Parcial","Não cumpre")))))</f>
        <v>Mais que Cumpre</v>
      </c>
      <c r="E12" s="266">
        <f>IF($D12="Não cumpre",0,IF($D12="Parcial",$E$18*0.4,IF($D12="Cumpre",$E$18*0.7,IF($D12="Mais que Cumpre",$E$18*0.85,IF($D12="Melhor Prática",$E$18,0)))))</f>
        <v>1.7000000000000001E-2</v>
      </c>
      <c r="F12" s="261">
        <f>IF($L$24&lt;&gt;"",IF($L$24=3,3,IF($L$24=2,2,1)),"")</f>
        <v>3</v>
      </c>
      <c r="G12" s="261">
        <f>IF($O$24&lt;&gt;"",IF($O$24=3,3,IF($O$24=2,2,1)),"")</f>
        <v>3</v>
      </c>
      <c r="H12" s="261">
        <f>IF($R$24&lt;&gt;"",IF($R$24=3,3,IF($R$24=2,2,1)),"")</f>
        <v>3</v>
      </c>
      <c r="I12" s="261">
        <f>IF($U$24&lt;&gt;"",IF($U$24=3,3,IF($U$24=2,2,1)),"")</f>
        <v>2</v>
      </c>
      <c r="J12" s="32"/>
      <c r="K12" s="299" t="s">
        <v>76</v>
      </c>
      <c r="L12" s="251"/>
      <c r="M12" s="249" t="s">
        <v>303</v>
      </c>
      <c r="N12" s="250"/>
      <c r="O12" s="299" t="s">
        <v>76</v>
      </c>
      <c r="P12" s="251"/>
      <c r="Q12" s="249" t="s">
        <v>72</v>
      </c>
      <c r="R12" s="250"/>
      <c r="S12" s="251" t="s">
        <v>76</v>
      </c>
      <c r="T12" s="251"/>
      <c r="U12" s="249"/>
      <c r="V12" s="250"/>
      <c r="W12" s="9"/>
      <c r="X12" s="9"/>
      <c r="Y12" s="23"/>
      <c r="Z12" s="2"/>
      <c r="AA12" s="2"/>
      <c r="AB12" s="2"/>
    </row>
    <row r="13" spans="1:28" ht="35.25" customHeight="1" outlineLevel="1" x14ac:dyDescent="0.35">
      <c r="A13" s="1"/>
      <c r="B13" s="264"/>
      <c r="C13" s="264"/>
      <c r="D13" s="265" t="str">
        <f t="shared" ref="D13:D14" si="0">IF(F13="","",IF(AND(I13=3,H13=3,G13=3,F13=3),"MEJOR PRÁCTICA",
IF(AND(H13=3,G13=3,F13=3),"MÁS QUE CUMPLE",
IF(AND(G13=3,F13=3),"CUMPLE",
IF(F13=3,"PARCIAL","NO CUMPLE")))))</f>
        <v/>
      </c>
      <c r="E13" s="266">
        <f>IF($D13="No Cumple",0,IF($D13="Parcial",$E$18*0.4,IF($D13="Cumple",$E$18*0.7,IF($D13="Más que Cumple",$E$18*0.85,IF($D13="Mejor Práctica",$E$18,0)))))</f>
        <v>0</v>
      </c>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304</v>
      </c>
      <c r="W13" s="1"/>
      <c r="X13" s="1"/>
      <c r="Z13" s="3"/>
      <c r="AA13" s="4"/>
      <c r="AB13" s="5"/>
    </row>
    <row r="14" spans="1:28" ht="18.75" customHeight="1" outlineLevel="1" x14ac:dyDescent="0.35">
      <c r="A14" s="1"/>
      <c r="B14" s="264"/>
      <c r="C14" s="264"/>
      <c r="D14" s="265" t="str">
        <f t="shared" si="0"/>
        <v/>
      </c>
      <c r="E14" s="266">
        <f>IF($D14="No Cumple",0,IF($D14="Parcial",$E$18*0.4,IF($D14="Cumple",$E$18*0.7,IF($D14="Más que Cumple",$E$18*0.85,IF($D14="Mejor Práctica",$E$18,0)))))</f>
        <v>0</v>
      </c>
      <c r="F14" s="38"/>
      <c r="G14" s="38"/>
      <c r="H14" s="38"/>
      <c r="I14" s="38"/>
      <c r="J14" s="32"/>
      <c r="K14" s="238" t="s">
        <v>1043</v>
      </c>
      <c r="L14" s="239" t="s">
        <v>1044</v>
      </c>
      <c r="M14" s="239"/>
      <c r="N14" s="243" t="s">
        <v>82</v>
      </c>
      <c r="O14" s="238" t="s">
        <v>1043</v>
      </c>
      <c r="P14" s="239"/>
      <c r="Q14" s="239"/>
      <c r="R14" s="243" t="s">
        <v>82</v>
      </c>
      <c r="S14" s="240" t="s">
        <v>1043</v>
      </c>
      <c r="T14" s="239" t="s">
        <v>1119</v>
      </c>
      <c r="U14" s="239"/>
      <c r="V14" s="243" t="s">
        <v>83</v>
      </c>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IF(OR(AND(S10=U12,S14&lt;&gt;"finalizado"),AND(S10=Q12,O14&lt;&gt;"finalizado"),AND(S10=M12,K14&lt;&gt;"finalizado")),"Atrasado","No Prazo")),"Não Planificado")</f>
        <v>No Prazo</v>
      </c>
      <c r="E15" s="244"/>
      <c r="F15" s="244"/>
      <c r="G15" s="244"/>
      <c r="H15" s="244"/>
      <c r="I15" s="244"/>
      <c r="J15" s="26"/>
      <c r="K15" s="238"/>
      <c r="L15" s="239"/>
      <c r="M15" s="239"/>
      <c r="N15" s="243"/>
      <c r="O15" s="238"/>
      <c r="P15" s="239"/>
      <c r="Q15" s="239"/>
      <c r="R15" s="243"/>
      <c r="S15" s="240"/>
      <c r="T15" s="239"/>
      <c r="U15" s="239"/>
      <c r="V15" s="243"/>
      <c r="W15" s="1"/>
      <c r="X15" s="1"/>
      <c r="Z15" s="6"/>
      <c r="AA15" s="7"/>
      <c r="AB15" s="7"/>
    </row>
    <row r="16" spans="1:28" ht="21" customHeight="1" x14ac:dyDescent="0.4">
      <c r="A16" s="1"/>
      <c r="B16" s="17"/>
      <c r="C16" s="17"/>
      <c r="D16" s="9"/>
      <c r="E16" s="86" t="str">
        <f>IF(COUNTA(F16:I16)=0,"NBC","BC")</f>
        <v>BC</v>
      </c>
      <c r="F16" s="86" t="s">
        <v>1092</v>
      </c>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64</v>
      </c>
      <c r="R17" s="241"/>
      <c r="S17" s="242"/>
      <c r="T17" s="241" t="s">
        <v>85</v>
      </c>
      <c r="U17" s="241"/>
      <c r="V17" s="242"/>
      <c r="W17" s="9"/>
      <c r="X17" s="9"/>
      <c r="Y17" s="23"/>
    </row>
    <row r="18" spans="1:25" ht="20.25" customHeight="1" outlineLevel="2" x14ac:dyDescent="0.35">
      <c r="A18" s="1"/>
      <c r="B18" s="245" t="s">
        <v>317</v>
      </c>
      <c r="C18" s="245"/>
      <c r="D18" s="42" t="s">
        <v>52</v>
      </c>
      <c r="E18" s="39">
        <v>0.02</v>
      </c>
      <c r="F18" s="127"/>
      <c r="G18" s="127"/>
      <c r="H18" s="127"/>
      <c r="I18" s="127"/>
      <c r="J18" s="9"/>
      <c r="K18" s="238" t="s">
        <v>342</v>
      </c>
      <c r="L18" s="240"/>
      <c r="M18" s="243"/>
      <c r="N18" s="238" t="s">
        <v>343</v>
      </c>
      <c r="O18" s="240"/>
      <c r="P18" s="243"/>
      <c r="Q18" s="238" t="s">
        <v>344</v>
      </c>
      <c r="R18" s="240"/>
      <c r="S18" s="243"/>
      <c r="T18" s="240" t="s">
        <v>345</v>
      </c>
      <c r="U18" s="240"/>
      <c r="V18" s="243"/>
      <c r="W18" s="9"/>
      <c r="X18" s="9"/>
      <c r="Y18" s="23"/>
    </row>
    <row r="19" spans="1:25" ht="124.5" customHeight="1" outlineLevel="2" x14ac:dyDescent="0.35">
      <c r="A19" s="1"/>
      <c r="B19" s="245"/>
      <c r="C19" s="245"/>
      <c r="D19" s="42" t="s">
        <v>91</v>
      </c>
      <c r="E19" s="240" t="s">
        <v>346</v>
      </c>
      <c r="F19" s="240"/>
      <c r="G19" s="240"/>
      <c r="H19" s="240"/>
      <c r="I19" s="240"/>
      <c r="J19" s="25"/>
      <c r="K19" s="238"/>
      <c r="L19" s="240"/>
      <c r="M19" s="243"/>
      <c r="N19" s="238"/>
      <c r="O19" s="240"/>
      <c r="P19" s="243"/>
      <c r="Q19" s="238"/>
      <c r="R19" s="240"/>
      <c r="S19" s="243"/>
      <c r="T19" s="240"/>
      <c r="U19" s="240"/>
      <c r="V19" s="243"/>
      <c r="W19" s="9"/>
      <c r="X19" s="9"/>
      <c r="Y19" s="23"/>
    </row>
    <row r="20" spans="1:25" ht="18.75" customHeight="1" outlineLevel="2" x14ac:dyDescent="0.35">
      <c r="A20" s="1"/>
      <c r="B20" s="245"/>
      <c r="C20" s="245"/>
      <c r="D20" s="247" t="s">
        <v>93</v>
      </c>
      <c r="E20" s="248" t="s">
        <v>94</v>
      </c>
      <c r="F20" s="248"/>
      <c r="G20" s="248"/>
      <c r="H20" s="248"/>
      <c r="I20" s="248"/>
      <c r="J20" s="25"/>
      <c r="K20" s="238" t="s">
        <v>95</v>
      </c>
      <c r="L20" s="240"/>
      <c r="M20" s="243"/>
      <c r="N20" s="238" t="s">
        <v>306</v>
      </c>
      <c r="O20" s="240"/>
      <c r="P20" s="243"/>
      <c r="Q20" s="238" t="s">
        <v>95</v>
      </c>
      <c r="R20" s="240"/>
      <c r="S20" s="243"/>
      <c r="T20" s="240" t="s">
        <v>306</v>
      </c>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323</v>
      </c>
      <c r="L21" s="240"/>
      <c r="M21" s="243"/>
      <c r="N21" s="238" t="s">
        <v>347</v>
      </c>
      <c r="O21" s="240"/>
      <c r="P21" s="243"/>
      <c r="Q21" s="238" t="s">
        <v>348</v>
      </c>
      <c r="R21" s="240"/>
      <c r="S21" s="243"/>
      <c r="T21" s="240" t="s">
        <v>349</v>
      </c>
      <c r="U21" s="240"/>
      <c r="V21" s="243"/>
      <c r="W21" s="9"/>
      <c r="X21" s="9"/>
      <c r="Y21" s="23"/>
    </row>
    <row r="22" spans="1:25" ht="14.5" x14ac:dyDescent="0.35">
      <c r="A22" s="1"/>
      <c r="B22" s="9"/>
      <c r="C22" s="9"/>
      <c r="D22" s="9"/>
      <c r="E22" s="9"/>
      <c r="F22" s="9"/>
      <c r="G22" s="9"/>
      <c r="H22" s="9"/>
      <c r="I22" s="9"/>
      <c r="J22" s="9"/>
      <c r="K22" s="68"/>
      <c r="L22" s="9"/>
      <c r="M22" s="69"/>
      <c r="N22" s="68"/>
      <c r="O22" s="9"/>
      <c r="P22" s="69"/>
      <c r="Q22" s="68"/>
      <c r="R22" s="9"/>
      <c r="S22" s="6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64" t="s">
        <v>99</v>
      </c>
      <c r="U23" s="24" t="s">
        <v>100</v>
      </c>
      <c r="V23" s="55" t="s">
        <v>101</v>
      </c>
      <c r="X23" s="9"/>
      <c r="Y23" s="23"/>
    </row>
    <row r="24" spans="1:25" ht="36.75" customHeight="1" x14ac:dyDescent="0.35">
      <c r="A24" s="1"/>
      <c r="B24" s="9"/>
      <c r="C24" s="9"/>
      <c r="D24" s="9"/>
      <c r="F24" s="235" t="s">
        <v>307</v>
      </c>
      <c r="G24" s="236" t="s">
        <v>36</v>
      </c>
      <c r="H24" s="236"/>
      <c r="I24" s="236"/>
      <c r="K24" s="56"/>
      <c r="L24" s="40">
        <v>3</v>
      </c>
      <c r="M24" s="237"/>
      <c r="N24" s="56"/>
      <c r="O24" s="40">
        <v>3</v>
      </c>
      <c r="P24" s="237"/>
      <c r="Q24" s="56"/>
      <c r="R24" s="40">
        <v>3</v>
      </c>
      <c r="S24" s="237"/>
      <c r="T24" s="40"/>
      <c r="U24" s="40">
        <v>2</v>
      </c>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43"/>
      <c r="U25" s="43"/>
      <c r="V25" s="237"/>
      <c r="X25" s="9"/>
      <c r="Y25" s="23"/>
    </row>
    <row r="26" spans="1:25" ht="208.5" customHeight="1" x14ac:dyDescent="0.35">
      <c r="A26" s="1"/>
      <c r="B26" s="9"/>
      <c r="C26" s="9"/>
      <c r="D26" s="9"/>
      <c r="F26" s="235"/>
      <c r="G26" s="236" t="s">
        <v>308</v>
      </c>
      <c r="H26" s="236"/>
      <c r="I26" s="236"/>
      <c r="K26" s="58"/>
      <c r="L26" s="45" t="s">
        <v>1041</v>
      </c>
      <c r="M26" s="237"/>
      <c r="N26" s="58"/>
      <c r="O26" s="45" t="s">
        <v>1086</v>
      </c>
      <c r="P26" s="237"/>
      <c r="Q26" s="58"/>
      <c r="R26" s="45" t="s">
        <v>1227</v>
      </c>
      <c r="S26" s="237"/>
      <c r="T26" s="45"/>
      <c r="U26" s="45" t="s">
        <v>1228</v>
      </c>
      <c r="V26" s="237"/>
      <c r="X26" s="9"/>
      <c r="Y26" s="23"/>
    </row>
    <row r="27" spans="1:25" ht="18" customHeight="1" x14ac:dyDescent="0.35">
      <c r="A27" s="1"/>
      <c r="B27" s="9"/>
      <c r="C27" s="9"/>
      <c r="D27" s="9"/>
      <c r="F27" s="235"/>
      <c r="G27" s="236" t="s">
        <v>311</v>
      </c>
      <c r="H27" s="236"/>
      <c r="I27" s="236"/>
      <c r="K27" s="59"/>
      <c r="L27" s="25"/>
      <c r="M27" s="60"/>
      <c r="N27" s="25"/>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25"/>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25"/>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25"/>
      <c r="O30" s="25"/>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25"/>
      <c r="O31" s="25"/>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25"/>
      <c r="O32" s="25"/>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25"/>
      <c r="O33" s="25"/>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25"/>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25"/>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25"/>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25"/>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25"/>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25"/>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25"/>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25"/>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25"/>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25"/>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25"/>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25"/>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25"/>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25"/>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25"/>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25"/>
      <c r="O49" s="25"/>
      <c r="P49" s="60"/>
      <c r="Q49" s="59"/>
      <c r="R49" s="25"/>
      <c r="S49" s="60"/>
      <c r="T49" s="59"/>
      <c r="U49" s="25"/>
      <c r="V49" s="60"/>
      <c r="X49" s="9"/>
      <c r="Y49" s="23"/>
    </row>
    <row r="50" spans="1:25" ht="14.5" x14ac:dyDescent="0.35">
      <c r="S50" s="1"/>
      <c r="V50" s="1"/>
    </row>
    <row r="51" spans="1:25" ht="15" customHeight="1" x14ac:dyDescent="0.35"/>
    <row r="52" spans="1:25" ht="13.5" hidden="1" customHeight="1" x14ac:dyDescent="0.35"/>
  </sheetData>
  <mergeCells count="63">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 ref="M12:N12"/>
    <mergeCell ref="O12:P12"/>
    <mergeCell ref="K17:M17"/>
    <mergeCell ref="N17:P17"/>
    <mergeCell ref="K14:K15"/>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D15:I15"/>
    <mergeCell ref="B18:C21"/>
    <mergeCell ref="K18:M19"/>
    <mergeCell ref="N18:P19"/>
    <mergeCell ref="Q18:S19"/>
    <mergeCell ref="Q17:S17"/>
    <mergeCell ref="T18:V19"/>
    <mergeCell ref="E19:I19"/>
    <mergeCell ref="D20:D21"/>
    <mergeCell ref="E20:I21"/>
    <mergeCell ref="K20:M20"/>
    <mergeCell ref="N20:P20"/>
    <mergeCell ref="V24:V26"/>
    <mergeCell ref="G26:I26"/>
    <mergeCell ref="G27:I49"/>
    <mergeCell ref="Q20:S20"/>
    <mergeCell ref="T20:V20"/>
    <mergeCell ref="K21:M21"/>
    <mergeCell ref="N21:P21"/>
    <mergeCell ref="Q21:S21"/>
    <mergeCell ref="T21:V21"/>
    <mergeCell ref="F24:F49"/>
    <mergeCell ref="G24:I25"/>
    <mergeCell ref="M24:M26"/>
    <mergeCell ref="P24:P26"/>
    <mergeCell ref="S24:S26"/>
  </mergeCells>
  <conditionalFormatting sqref="D15:I15">
    <cfRule type="containsText" dxfId="972" priority="2" operator="containsText" text="Finalizado">
      <formula>NOT(ISERROR(SEARCH("Finalizado",D15)))</formula>
    </cfRule>
    <cfRule type="containsText" dxfId="971" priority="3" operator="containsText" text="Não Planificado">
      <formula>NOT(ISERROR(SEARCH("Não Planificado",D15)))</formula>
    </cfRule>
    <cfRule type="containsText" dxfId="970" priority="4" operator="containsText" text="No Prazo">
      <formula>NOT(ISERROR(SEARCH("No Prazo",D15)))</formula>
    </cfRule>
    <cfRule type="containsText" dxfId="969" priority="5" operator="containsText" text="Atrasado">
      <formula>NOT(ISERROR(SEARCH("Atrasado",D15)))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15">
      <iconSet showValue="0">
        <cfvo type="percent" val="0"/>
        <cfvo type="num" val="2"/>
        <cfvo type="num" val="3"/>
      </iconSet>
    </cfRule>
  </conditionalFormatting>
  <conditionalFormatting sqref="K25:L25">
    <cfRule type="containsText" dxfId="968" priority="29" operator="containsText" text="PENDIENTE">
      <formula>NOT(ISERROR(SEARCH("PENDIENTE",K25)))</formula>
    </cfRule>
    <cfRule type="containsText" dxfId="967" priority="30" operator="containsText" text="NO VALIDADO">
      <formula>NOT(ISERROR(SEARCH("NO VALIDADO",K25)))</formula>
    </cfRule>
    <cfRule type="containsText" dxfId="966" priority="31" operator="containsText" text="VALIDADO">
      <formula>NOT(ISERROR(SEARCH("VALIDADO",K25)))</formula>
    </cfRule>
  </conditionalFormatting>
  <conditionalFormatting sqref="N25:O25">
    <cfRule type="containsText" dxfId="965" priority="22" operator="containsText" text="PENDIENTE">
      <formula>NOT(ISERROR(SEARCH("PENDIENTE",N25)))</formula>
    </cfRule>
    <cfRule type="containsText" dxfId="964" priority="23" operator="containsText" text="NO VALIDADO">
      <formula>NOT(ISERROR(SEARCH("NO VALIDADO",N25)))</formula>
    </cfRule>
    <cfRule type="containsText" dxfId="963" priority="24" operator="containsText" text="VALIDADO">
      <formula>NOT(ISERROR(SEARCH("VALIDADO",N25)))</formula>
    </cfRule>
  </conditionalFormatting>
  <conditionalFormatting sqref="Q25:R25">
    <cfRule type="containsText" dxfId="962" priority="19" operator="containsText" text="PENDIENTE">
      <formula>NOT(ISERROR(SEARCH("PENDIENTE",Q25)))</formula>
    </cfRule>
    <cfRule type="containsText" dxfId="961" priority="20" operator="containsText" text="NO VALIDADO">
      <formula>NOT(ISERROR(SEARCH("NO VALIDADO",Q25)))</formula>
    </cfRule>
    <cfRule type="containsText" dxfId="960" priority="21" operator="containsText" text="VALIDADO">
      <formula>NOT(ISERROR(SEARCH("VALIDADO",Q25)))</formula>
    </cfRule>
  </conditionalFormatting>
  <conditionalFormatting sqref="T25:U25">
    <cfRule type="containsText" dxfId="959" priority="16" operator="containsText" text="PENDIENTE">
      <formula>NOT(ISERROR(SEARCH("PENDIENTE",T25)))</formula>
    </cfRule>
    <cfRule type="containsText" dxfId="958" priority="17" operator="containsText" text="NO VALIDADO">
      <formula>NOT(ISERROR(SEARCH("NO VALIDADO",T25)))</formula>
    </cfRule>
    <cfRule type="containsText" dxfId="957" priority="18" operator="containsText" text="VALIDADO">
      <formula>NOT(ISERROR(SEARCH("VALIDADO",T25)))</formula>
    </cfRule>
  </conditionalFormatting>
  <dataValidations count="6">
    <dataValidation type="list" allowBlank="1" showInputMessage="1" showErrorMessage="1" sqref="K14:K15 O14:O15 S14:S15" xr:uid="{14123798-D3EE-4487-BCF1-CE0063A13016}">
      <formula1>"No Iniciado, En Progreso,Finalizado"</formula1>
    </dataValidation>
    <dataValidation type="list" allowBlank="1" showInputMessage="1" showErrorMessage="1" sqref="AB14:AB15" xr:uid="{1071D655-5E93-48E2-87F9-EC4C689CFF02}">
      <formula1>"No Cumple, Parcial, Cumple, Más que Cumple, Mejor Práctica"</formula1>
    </dataValidation>
    <dataValidation type="list" allowBlank="1" showInputMessage="1" showErrorMessage="1" sqref="Q10 S10" xr:uid="{B41B58A1-BC49-454A-8E69-34CF045CDA5F}">
      <formula1>" Junho,Julho,Agosto,Setembro,Outubro"</formula1>
    </dataValidation>
    <dataValidation type="list" allowBlank="1" showInputMessage="1" showErrorMessage="1" sqref="M12:N12 Q12:R12 U12:V12" xr:uid="{919BF694-5FDF-4B82-AA59-55CCFDA71085}">
      <formula1>"Maio,Junho,Julho,Agosto,Setembro,Outubro"</formula1>
    </dataValidation>
    <dataValidation type="list" allowBlank="1" showInputMessage="1" showErrorMessage="1" sqref="O10" xr:uid="{527A177E-93EF-4B4E-B472-462F654D6EEF}">
      <formula1>"Alta,Baixa,Não Planificado"</formula1>
    </dataValidation>
    <dataValidation type="list" allowBlank="1" showInputMessage="1" showErrorMessage="1" sqref="D10 R14:R15 N14:N15 V14:V15" xr:uid="{BB54DC51-0C5B-4CBB-910B-0DA83A0F9911}">
      <formula1>"Não Cumpre, Parcial, Cumpre, Mais que Cumpre, Melhor Prática"</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014D4A18-2A64-423F-BE68-5386CF32D4FC}">
            <x14:iconSet iconSet="3Stars" showValue="0">
              <x14:cfvo type="percent">
                <xm:f>0</xm:f>
              </x14:cfvo>
              <x14:cfvo type="num">
                <xm:f>2</xm:f>
              </x14:cfvo>
              <x14:cfvo type="num">
                <xm:f>3</xm:f>
              </x14:cfvo>
            </x14:iconSet>
          </x14:cfRule>
          <xm:sqref>M10</xm:sqref>
        </x14:conditionalFormatting>
      </x14:conditionalFormattings>
    </ext>
  </extLst>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0D02043-0973-4545-A592-4DB6C0D50615}">
  <dimension ref="A1:AB51"/>
  <sheetViews>
    <sheetView showGridLines="0" zoomScale="60" zoomScaleNormal="70" workbookViewId="0">
      <pane xSplit="3" ySplit="4" topLeftCell="F20" activePane="bottomRight" state="frozen"/>
      <selection activeCell="K3" sqref="K3:S4"/>
      <selection pane="topRight" activeCell="K3" sqref="K3:S4"/>
      <selection pane="bottomLeft" activeCell="K3" sqref="K3:S4"/>
      <selection pane="bottomRight" activeCell="S2" sqref="S2"/>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02" t="s">
        <v>350</v>
      </c>
      <c r="L3" s="302"/>
      <c r="M3" s="302"/>
      <c r="N3" s="302"/>
      <c r="O3" s="302"/>
      <c r="P3" s="302"/>
      <c r="Q3" s="302"/>
      <c r="R3" s="302"/>
      <c r="S3" s="302"/>
      <c r="T3" s="63"/>
      <c r="U3" s="63"/>
      <c r="V3" s="63"/>
      <c r="W3" s="10"/>
      <c r="X3" s="10"/>
      <c r="Y3" s="12"/>
      <c r="Z3" s="12"/>
      <c r="AA3" s="12"/>
    </row>
    <row r="4" spans="1:28" ht="35.25" customHeight="1" x14ac:dyDescent="0.35">
      <c r="A4" s="1"/>
      <c r="B4" s="1"/>
      <c r="C4" s="10"/>
      <c r="D4" s="255"/>
      <c r="E4" s="255"/>
      <c r="F4" s="255"/>
      <c r="G4" s="255"/>
      <c r="H4" s="255"/>
      <c r="I4" s="255"/>
      <c r="J4" s="61"/>
      <c r="K4" s="303"/>
      <c r="L4" s="303"/>
      <c r="M4" s="303"/>
      <c r="N4" s="303"/>
      <c r="O4" s="303"/>
      <c r="P4" s="303"/>
      <c r="Q4" s="303"/>
      <c r="R4" s="303"/>
      <c r="S4" s="303"/>
      <c r="T4" s="61"/>
      <c r="U4" s="61"/>
      <c r="V4" s="61"/>
      <c r="W4" s="61"/>
      <c r="X4" s="14"/>
      <c r="Y4" s="21"/>
      <c r="Z4" s="22"/>
      <c r="AA4" s="22"/>
    </row>
    <row r="5" spans="1:28" ht="32.5" x14ac:dyDescent="0.6">
      <c r="A5" s="1"/>
      <c r="B5" s="15"/>
      <c r="C5" s="13"/>
      <c r="D5" s="258" t="s">
        <v>293</v>
      </c>
      <c r="E5" s="258"/>
      <c r="F5" s="258"/>
      <c r="G5" s="258"/>
      <c r="H5" s="258"/>
      <c r="I5" s="258"/>
      <c r="J5" s="26"/>
      <c r="K5" s="258" t="s">
        <v>294</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
      </c>
      <c r="E7" s="47">
        <f>IF($D7="Não cumpre",0,IF($D7="Parcial",$E$18*0.4,IF($D7="Cumpre",$E$18*0.7,IF($D7="Mais que Cumpre",$E$18*0.85,IF($D7="Melhor Prática",$E$18,0)))))</f>
        <v>0</v>
      </c>
      <c r="F7" s="48" t="str">
        <f>IF($K$24&lt;&gt;"",IF($K$24=3,3,IF($K$24=2,2,1)),"")</f>
        <v/>
      </c>
      <c r="G7" s="48" t="str">
        <f>IF($N$24&lt;&gt;"",IF($N$24=3,3,IF($N$24=2,2,1)),"")</f>
        <v/>
      </c>
      <c r="H7" s="48" t="str">
        <f>IF($Q$24&lt;&gt;"",IF($Q$24=3,3,IF($Q$24=2,2,1)),"")</f>
        <v/>
      </c>
      <c r="I7" s="48" t="str">
        <f>IF($T$24&lt;&gt;"",IF($T$24=3,3,IF($T$24=2,2,1)),"")</f>
        <v/>
      </c>
      <c r="J7" s="32"/>
      <c r="K7" s="49" t="s">
        <v>297</v>
      </c>
      <c r="L7" s="46" t="s">
        <v>60</v>
      </c>
      <c r="M7" s="260"/>
      <c r="N7" s="260"/>
      <c r="O7" s="260"/>
      <c r="P7" s="46" t="s">
        <v>62</v>
      </c>
      <c r="Q7" s="260"/>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t="str">
        <f>IF(Q10="Junio",6,IF(Q10="Julio",7,IF(Q10="Agosto",8,IF(Q10="Septiembre",9,IF(Q10="Octubre",10,"")))))</f>
        <v/>
      </c>
      <c r="R9" s="35"/>
      <c r="S9" s="92" t="str">
        <f>IF(S10="Junio",6,IF(S10="Julio",7,IF(S10="Agosto",8,IF(S10="Septiembre",9,IF(S10="Octubre",10,"")))))</f>
        <v/>
      </c>
      <c r="T9" s="33"/>
      <c r="U9" s="33"/>
      <c r="V9" s="33"/>
      <c r="W9" s="1"/>
      <c r="X9" s="1"/>
    </row>
    <row r="10" spans="1:28" ht="59.25" customHeight="1" outlineLevel="1" x14ac:dyDescent="0.35">
      <c r="A10" s="1"/>
      <c r="B10" s="262" t="s">
        <v>299</v>
      </c>
      <c r="C10" s="262"/>
      <c r="D10" s="110" t="s">
        <v>351</v>
      </c>
      <c r="E10" s="51">
        <f>IF($D10="Não cumpre",0,IF($D10="Parcial",$E$18*0.4,IF($D10="Cumpre",$E$18*0.7,IF($D10="Mais que Cumpre",$E$18*0.85,IF($D10="Melhor Prática",$E$18,0)))))</f>
        <v>0</v>
      </c>
      <c r="F10" s="52" t="str">
        <f>IF(K20="D","D","-")</f>
        <v>-</v>
      </c>
      <c r="G10" s="52" t="str">
        <f>IF(N20="D","D","-")</f>
        <v>D</v>
      </c>
      <c r="H10" s="52" t="str">
        <f>IF(Q20="D","D","-")</f>
        <v>-</v>
      </c>
      <c r="I10" s="52" t="str">
        <f>IF(T20="D","D","-")</f>
        <v>-</v>
      </c>
      <c r="J10" s="32"/>
      <c r="K10" s="65" t="s">
        <v>300</v>
      </c>
      <c r="L10" s="50" t="s">
        <v>66</v>
      </c>
      <c r="M10" s="74">
        <v>1</v>
      </c>
      <c r="N10" s="50" t="s">
        <v>67</v>
      </c>
      <c r="O10" s="53" t="s">
        <v>352</v>
      </c>
      <c r="P10" s="50" t="s">
        <v>69</v>
      </c>
      <c r="Q10" s="91" t="s">
        <v>70</v>
      </c>
      <c r="R10" s="50" t="s">
        <v>71</v>
      </c>
      <c r="S10" s="91" t="s">
        <v>70</v>
      </c>
      <c r="T10" s="50" t="s">
        <v>73</v>
      </c>
      <c r="U10" s="53"/>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75</v>
      </c>
      <c r="C12" s="263"/>
      <c r="D12" s="265" t="str">
        <f>IF(F12="","",IF(AND(I12=3,H12=3,G12=3,F12=3),"Melhor Prática",
IF(AND(H12=3,G12=3,F12=3),"Mais que Cumpre",
IF(AND(G12=3,F12=3),"Cumpre",
IF(F12=3,"Parcial","Não cumpre")))))</f>
        <v>Não cumpre</v>
      </c>
      <c r="E12" s="266">
        <f>IF($D12="Não cumpre",0,IF($D12="Parcial",$E$18*0.4,IF($D12="Cumpre",$E$18*0.7,IF($D12="Mais que Cumpre",$E$18*0.85,IF($D12="Melhor Prática",$E$18,0)))))</f>
        <v>0</v>
      </c>
      <c r="F12" s="261">
        <f>IF($L$24&lt;&gt;"",IF($L$24=3,3,IF($L$24=2,2,1)),"")</f>
        <v>1</v>
      </c>
      <c r="G12" s="261" t="str">
        <f>IF($O$24&lt;&gt;"",IF($O$24=3,3,IF($O$24=2,2,1)),"")</f>
        <v/>
      </c>
      <c r="H12" s="261" t="str">
        <f>IF($R$24&lt;&gt;"",IF($R$24=3,3,IF($R$24=2,2,1)),"")</f>
        <v/>
      </c>
      <c r="I12" s="261" t="str">
        <f>IF($U$24&lt;&gt;"",IF($U$24=3,3,IF($U$24=2,2,1)),"")</f>
        <v/>
      </c>
      <c r="J12" s="32"/>
      <c r="K12" s="299" t="s">
        <v>76</v>
      </c>
      <c r="L12" s="251"/>
      <c r="M12" s="249" t="s">
        <v>363</v>
      </c>
      <c r="N12" s="250"/>
      <c r="O12" s="299" t="s">
        <v>76</v>
      </c>
      <c r="P12" s="251"/>
      <c r="Q12" s="249"/>
      <c r="R12" s="250"/>
      <c r="S12" s="251" t="s">
        <v>76</v>
      </c>
      <c r="T12" s="251"/>
      <c r="U12" s="249" t="s">
        <v>303</v>
      </c>
      <c r="V12" s="250"/>
      <c r="W12" s="9"/>
      <c r="X12" s="9"/>
      <c r="Y12" s="23"/>
      <c r="Z12" s="2"/>
      <c r="AA12" s="2"/>
      <c r="AB12" s="2"/>
    </row>
    <row r="13" spans="1:28" ht="35.25" customHeight="1" outlineLevel="1" x14ac:dyDescent="0.35">
      <c r="A13" s="1"/>
      <c r="B13" s="264"/>
      <c r="C13" s="264"/>
      <c r="D13" s="265" t="str">
        <f t="shared" ref="D13:D14" si="0">IF(F13="","",IF(AND(I13=3,H13=3,G13=3,F13=3),"MEJOR PRÁCTICA",
IF(AND(H13=3,G13=3,F13=3),"MÁS QUE CUMPLE",
IF(AND(G13=3,F13=3),"CUMPLE",
IF(F13=3,"PARCIAL","NO CUMPLE")))))</f>
        <v/>
      </c>
      <c r="E13" s="266">
        <f>IF($D13="No Cumple",0,IF($D13="Parcial",$E$18*0.4,IF($D13="Cumple",$E$18*0.7,IF($D13="Más que Cumple",$E$18*0.85,IF($D13="Mejor Práctica",$E$18,0)))))</f>
        <v>0</v>
      </c>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70" t="s">
        <v>79</v>
      </c>
      <c r="W13" s="1"/>
      <c r="X13" s="1"/>
      <c r="Z13" s="3"/>
      <c r="AA13" s="4"/>
      <c r="AB13" s="5"/>
    </row>
    <row r="14" spans="1:28" ht="18.75" customHeight="1" outlineLevel="1" x14ac:dyDescent="0.35">
      <c r="A14" s="1"/>
      <c r="B14" s="264"/>
      <c r="C14" s="264"/>
      <c r="D14" s="265" t="str">
        <f t="shared" si="0"/>
        <v/>
      </c>
      <c r="E14" s="266">
        <f>IF($D14="No Cumple",0,IF($D14="Parcial",$E$18*0.4,IF($D14="Cumple",$E$18*0.7,IF($D14="Más que Cumple",$E$18*0.85,IF($D14="Mejor Práctica",$E$18,0)))))</f>
        <v>0</v>
      </c>
      <c r="F14" s="38"/>
      <c r="G14" s="38"/>
      <c r="H14" s="38"/>
      <c r="I14" s="38"/>
      <c r="J14" s="32"/>
      <c r="K14" s="238" t="s">
        <v>1043</v>
      </c>
      <c r="L14" s="239" t="s">
        <v>1093</v>
      </c>
      <c r="M14" s="239"/>
      <c r="N14" s="243" t="s">
        <v>351</v>
      </c>
      <c r="O14" s="238"/>
      <c r="P14" s="239"/>
      <c r="Q14" s="239"/>
      <c r="R14" s="243"/>
      <c r="S14" s="240"/>
      <c r="T14" s="239"/>
      <c r="U14" s="239"/>
      <c r="V14" s="243"/>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IF(OR(AND(S10=U12,S14&lt;&gt;"finalizado"),AND(S10=Q12,O14&lt;&gt;"finalizado"),AND(S10=M12,K14&lt;&gt;"finalizado")),"Atrasado","No Prazo")),"Não Planificado")</f>
        <v>No Prazo</v>
      </c>
      <c r="E15" s="244"/>
      <c r="F15" s="244"/>
      <c r="G15" s="244"/>
      <c r="H15" s="244"/>
      <c r="I15" s="244"/>
      <c r="J15" s="26"/>
      <c r="K15" s="238"/>
      <c r="L15" s="239"/>
      <c r="M15" s="239"/>
      <c r="N15" s="243"/>
      <c r="O15" s="238"/>
      <c r="P15" s="239"/>
      <c r="Q15" s="239"/>
      <c r="R15" s="243"/>
      <c r="S15" s="240"/>
      <c r="T15" s="239"/>
      <c r="U15" s="239"/>
      <c r="V15" s="243"/>
      <c r="W15" s="1"/>
      <c r="X15" s="1"/>
      <c r="Z15" s="6"/>
      <c r="AA15" s="7"/>
      <c r="AB15" s="7"/>
    </row>
    <row r="16" spans="1:28" ht="21" customHeight="1" x14ac:dyDescent="0.4">
      <c r="A16" s="1"/>
      <c r="B16" s="17"/>
      <c r="C16" s="17"/>
      <c r="D16" s="9"/>
      <c r="E16" s="86" t="str">
        <f>IF(COUNTA(F16:I16)=0,"NBC","BC")</f>
        <v>NBC</v>
      </c>
      <c r="F16" s="86"/>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64</v>
      </c>
      <c r="R17" s="241"/>
      <c r="S17" s="242"/>
      <c r="T17" s="241" t="s">
        <v>85</v>
      </c>
      <c r="U17" s="241"/>
      <c r="V17" s="242"/>
      <c r="W17" s="9"/>
      <c r="X17" s="9"/>
      <c r="Y17" s="23"/>
    </row>
    <row r="18" spans="1:25" ht="20.25" customHeight="1" outlineLevel="2" x14ac:dyDescent="0.35">
      <c r="A18" s="1"/>
      <c r="B18" s="245" t="s">
        <v>317</v>
      </c>
      <c r="C18" s="245"/>
      <c r="D18" s="42" t="s">
        <v>52</v>
      </c>
      <c r="E18" s="39">
        <v>1.4999999999999999E-2</v>
      </c>
      <c r="F18" s="127"/>
      <c r="G18" s="127"/>
      <c r="H18" s="127"/>
      <c r="I18" s="127"/>
      <c r="J18" s="9"/>
      <c r="K18" s="238" t="s">
        <v>353</v>
      </c>
      <c r="L18" s="240"/>
      <c r="M18" s="243"/>
      <c r="N18" s="238" t="s">
        <v>354</v>
      </c>
      <c r="O18" s="240"/>
      <c r="P18" s="243"/>
      <c r="Q18" s="238" t="s">
        <v>355</v>
      </c>
      <c r="R18" s="240"/>
      <c r="S18" s="243"/>
      <c r="T18" s="240" t="s">
        <v>356</v>
      </c>
      <c r="U18" s="240"/>
      <c r="V18" s="243"/>
      <c r="W18" s="9"/>
      <c r="X18" s="9"/>
      <c r="Y18" s="23"/>
    </row>
    <row r="19" spans="1:25" ht="124.5" customHeight="1" outlineLevel="2" x14ac:dyDescent="0.35">
      <c r="A19" s="1"/>
      <c r="B19" s="245"/>
      <c r="C19" s="245"/>
      <c r="D19" s="42" t="s">
        <v>91</v>
      </c>
      <c r="E19" s="240" t="s">
        <v>357</v>
      </c>
      <c r="F19" s="240"/>
      <c r="G19" s="240"/>
      <c r="H19" s="240"/>
      <c r="I19" s="240"/>
      <c r="J19" s="25"/>
      <c r="K19" s="238"/>
      <c r="L19" s="240"/>
      <c r="M19" s="243"/>
      <c r="N19" s="238"/>
      <c r="O19" s="240"/>
      <c r="P19" s="243"/>
      <c r="Q19" s="238"/>
      <c r="R19" s="240"/>
      <c r="S19" s="243"/>
      <c r="T19" s="240"/>
      <c r="U19" s="240"/>
      <c r="V19" s="243"/>
      <c r="W19" s="9"/>
      <c r="X19" s="9"/>
      <c r="Y19" s="23"/>
    </row>
    <row r="20" spans="1:25" ht="18.75" customHeight="1" outlineLevel="2" x14ac:dyDescent="0.35">
      <c r="A20" s="1"/>
      <c r="B20" s="245"/>
      <c r="C20" s="245"/>
      <c r="D20" s="247" t="s">
        <v>93</v>
      </c>
      <c r="E20" s="248" t="s">
        <v>94</v>
      </c>
      <c r="F20" s="248"/>
      <c r="G20" s="248"/>
      <c r="H20" s="248"/>
      <c r="I20" s="248"/>
      <c r="J20" s="25"/>
      <c r="K20" s="238" t="s">
        <v>95</v>
      </c>
      <c r="L20" s="240"/>
      <c r="M20" s="243"/>
      <c r="N20" s="238" t="s">
        <v>306</v>
      </c>
      <c r="O20" s="240"/>
      <c r="P20" s="243"/>
      <c r="Q20" s="238" t="s">
        <v>95</v>
      </c>
      <c r="R20" s="240"/>
      <c r="S20" s="243"/>
      <c r="T20" s="240"/>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358</v>
      </c>
      <c r="L21" s="240"/>
      <c r="M21" s="243"/>
      <c r="N21" s="238" t="s">
        <v>359</v>
      </c>
      <c r="O21" s="240"/>
      <c r="P21" s="243"/>
      <c r="Q21" s="238" t="s">
        <v>360</v>
      </c>
      <c r="R21" s="240"/>
      <c r="S21" s="243"/>
      <c r="T21" s="240" t="s">
        <v>361</v>
      </c>
      <c r="U21" s="240"/>
      <c r="V21" s="243"/>
      <c r="W21" s="9"/>
      <c r="X21" s="9"/>
      <c r="Y21" s="23"/>
    </row>
    <row r="22" spans="1:25" ht="14.5" x14ac:dyDescent="0.35">
      <c r="A22" s="1"/>
      <c r="B22" s="9"/>
      <c r="C22" s="9"/>
      <c r="D22" s="9"/>
      <c r="E22" s="9"/>
      <c r="F22" s="9"/>
      <c r="G22" s="9"/>
      <c r="H22" s="9"/>
      <c r="I22" s="9"/>
      <c r="J22" s="9"/>
      <c r="K22" s="68"/>
      <c r="L22" s="9"/>
      <c r="M22" s="69"/>
      <c r="N22" s="68"/>
      <c r="O22" s="9"/>
      <c r="P22" s="69"/>
      <c r="Q22" s="68"/>
      <c r="R22" s="9"/>
      <c r="S22" s="6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64" t="s">
        <v>99</v>
      </c>
      <c r="U23" s="24" t="s">
        <v>100</v>
      </c>
      <c r="V23" s="55" t="s">
        <v>101</v>
      </c>
      <c r="X23" s="9"/>
      <c r="Y23" s="23"/>
    </row>
    <row r="24" spans="1:25" ht="36.75" customHeight="1" x14ac:dyDescent="0.35">
      <c r="A24" s="1"/>
      <c r="B24" s="9"/>
      <c r="C24" s="9"/>
      <c r="D24" s="9"/>
      <c r="F24" s="235" t="s">
        <v>307</v>
      </c>
      <c r="G24" s="236" t="s">
        <v>36</v>
      </c>
      <c r="H24" s="236"/>
      <c r="I24" s="236"/>
      <c r="K24" s="56"/>
      <c r="L24" s="40">
        <v>1</v>
      </c>
      <c r="M24" s="237"/>
      <c r="N24" s="56"/>
      <c r="O24" s="40"/>
      <c r="P24" s="237"/>
      <c r="Q24" s="56"/>
      <c r="R24" s="40"/>
      <c r="S24" s="237"/>
      <c r="T24" s="40"/>
      <c r="U24" s="40"/>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43"/>
      <c r="U25" s="43"/>
      <c r="V25" s="237"/>
      <c r="X25" s="9"/>
      <c r="Y25" s="23"/>
    </row>
    <row r="26" spans="1:25" ht="208.5" customHeight="1" x14ac:dyDescent="0.35">
      <c r="A26" s="1"/>
      <c r="B26" s="9"/>
      <c r="C26" s="9"/>
      <c r="D26" s="9"/>
      <c r="F26" s="235"/>
      <c r="G26" s="236" t="s">
        <v>308</v>
      </c>
      <c r="H26" s="236"/>
      <c r="I26" s="236"/>
      <c r="K26" s="58"/>
      <c r="L26" s="45" t="s">
        <v>1098</v>
      </c>
      <c r="M26" s="237"/>
      <c r="N26" s="58"/>
      <c r="O26" s="45"/>
      <c r="P26" s="237"/>
      <c r="Q26" s="58"/>
      <c r="R26" s="45"/>
      <c r="S26" s="237"/>
      <c r="T26" s="45"/>
      <c r="U26" s="45"/>
      <c r="V26" s="237"/>
      <c r="X26" s="9"/>
      <c r="Y26" s="23"/>
    </row>
    <row r="27" spans="1:25" ht="18" customHeight="1" x14ac:dyDescent="0.35">
      <c r="A27" s="1"/>
      <c r="B27" s="9"/>
      <c r="C27" s="9"/>
      <c r="D27" s="9"/>
      <c r="F27" s="235"/>
      <c r="G27" s="236" t="s">
        <v>311</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 ref="M12:N12"/>
    <mergeCell ref="O12:P12"/>
    <mergeCell ref="K17:M17"/>
    <mergeCell ref="N17:P17"/>
    <mergeCell ref="K14:K15"/>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D15:I15"/>
    <mergeCell ref="B18:C21"/>
    <mergeCell ref="K18:M19"/>
    <mergeCell ref="N18:P19"/>
    <mergeCell ref="Q18:S19"/>
    <mergeCell ref="Q17:S17"/>
    <mergeCell ref="T18:V19"/>
    <mergeCell ref="E19:I19"/>
    <mergeCell ref="D20:D21"/>
    <mergeCell ref="E20:I21"/>
    <mergeCell ref="K20:M20"/>
    <mergeCell ref="N20:P20"/>
    <mergeCell ref="V24:V26"/>
    <mergeCell ref="G26:I26"/>
    <mergeCell ref="G27:I49"/>
    <mergeCell ref="Q20:S20"/>
    <mergeCell ref="T20:V20"/>
    <mergeCell ref="K21:M21"/>
    <mergeCell ref="N21:P21"/>
    <mergeCell ref="Q21:S21"/>
    <mergeCell ref="T21:V21"/>
    <mergeCell ref="F24:F49"/>
    <mergeCell ref="G24:I25"/>
    <mergeCell ref="M24:M26"/>
    <mergeCell ref="P24:P26"/>
    <mergeCell ref="S24:S26"/>
  </mergeCells>
  <conditionalFormatting sqref="D15:I15">
    <cfRule type="containsText" dxfId="956" priority="2" operator="containsText" text="Finalizado">
      <formula>NOT(ISERROR(SEARCH("Finalizado",D15)))</formula>
    </cfRule>
    <cfRule type="containsText" dxfId="955" priority="3" operator="containsText" text="Não Planificado">
      <formula>NOT(ISERROR(SEARCH("Não Planificado",D15)))</formula>
    </cfRule>
    <cfRule type="containsText" dxfId="954" priority="4" operator="containsText" text="No Prazo">
      <formula>NOT(ISERROR(SEARCH("No Prazo",D15)))</formula>
    </cfRule>
    <cfRule type="containsText" dxfId="953" priority="5" operator="containsText" text="Atrasado">
      <formula>NOT(ISERROR(SEARCH("Atrasado",D15)))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15">
      <iconSet showValue="0">
        <cfvo type="percent" val="0"/>
        <cfvo type="num" val="2"/>
        <cfvo type="num" val="3"/>
      </iconSet>
    </cfRule>
  </conditionalFormatting>
  <conditionalFormatting sqref="K25:L25">
    <cfRule type="containsText" dxfId="952" priority="29" operator="containsText" text="PENDIENTE">
      <formula>NOT(ISERROR(SEARCH("PENDIENTE",K25)))</formula>
    </cfRule>
    <cfRule type="containsText" dxfId="951" priority="30" operator="containsText" text="NO VALIDADO">
      <formula>NOT(ISERROR(SEARCH("NO VALIDADO",K25)))</formula>
    </cfRule>
    <cfRule type="containsText" dxfId="950" priority="31" operator="containsText" text="VALIDADO">
      <formula>NOT(ISERROR(SEARCH("VALIDADO",K25)))</formula>
    </cfRule>
  </conditionalFormatting>
  <conditionalFormatting sqref="N25:O25">
    <cfRule type="containsText" dxfId="949" priority="22" operator="containsText" text="PENDIENTE">
      <formula>NOT(ISERROR(SEARCH("PENDIENTE",N25)))</formula>
    </cfRule>
    <cfRule type="containsText" dxfId="948" priority="23" operator="containsText" text="NO VALIDADO">
      <formula>NOT(ISERROR(SEARCH("NO VALIDADO",N25)))</formula>
    </cfRule>
    <cfRule type="containsText" dxfId="947" priority="24" operator="containsText" text="VALIDADO">
      <formula>NOT(ISERROR(SEARCH("VALIDADO",N25)))</formula>
    </cfRule>
  </conditionalFormatting>
  <conditionalFormatting sqref="Q25:R25">
    <cfRule type="containsText" dxfId="946" priority="19" operator="containsText" text="PENDIENTE">
      <formula>NOT(ISERROR(SEARCH("PENDIENTE",Q25)))</formula>
    </cfRule>
    <cfRule type="containsText" dxfId="945" priority="20" operator="containsText" text="NO VALIDADO">
      <formula>NOT(ISERROR(SEARCH("NO VALIDADO",Q25)))</formula>
    </cfRule>
    <cfRule type="containsText" dxfId="944" priority="21" operator="containsText" text="VALIDADO">
      <formula>NOT(ISERROR(SEARCH("VALIDADO",Q25)))</formula>
    </cfRule>
  </conditionalFormatting>
  <conditionalFormatting sqref="T25:U25">
    <cfRule type="containsText" dxfId="943" priority="16" operator="containsText" text="PENDIENTE">
      <formula>NOT(ISERROR(SEARCH("PENDIENTE",T25)))</formula>
    </cfRule>
    <cfRule type="containsText" dxfId="942" priority="17" operator="containsText" text="NO VALIDADO">
      <formula>NOT(ISERROR(SEARCH("NO VALIDADO",T25)))</formula>
    </cfRule>
    <cfRule type="containsText" dxfId="941" priority="18" operator="containsText" text="VALIDADO">
      <formula>NOT(ISERROR(SEARCH("VALIDADO",T25)))</formula>
    </cfRule>
  </conditionalFormatting>
  <dataValidations count="6">
    <dataValidation type="list" allowBlank="1" showInputMessage="1" showErrorMessage="1" sqref="AB14:AB15" xr:uid="{01990273-A194-4D7B-9314-2A9EA1E15503}">
      <formula1>"No Cumple, Parcial, Cumple, Más que Cumple, Mejor Práctica"</formula1>
    </dataValidation>
    <dataValidation type="list" allowBlank="1" showInputMessage="1" showErrorMessage="1" sqref="K14:K15 O14:O15 S14:S15" xr:uid="{1E7CDF76-F852-42FB-A974-987FC3178D8C}">
      <formula1>"No Iniciado, En Progreso,Finalizado"</formula1>
    </dataValidation>
    <dataValidation type="list" allowBlank="1" showInputMessage="1" showErrorMessage="1" sqref="Q10 S10" xr:uid="{D0499AD6-18F8-4D97-BE35-CEC09037F1DD}">
      <formula1>" Junho,Julho,Agosto,Setembro,Outubro"</formula1>
    </dataValidation>
    <dataValidation type="list" allowBlank="1" showInputMessage="1" showErrorMessage="1" sqref="M12:N12 Q12:R12 U12:V12" xr:uid="{E5790A2D-3ED1-481D-A1CA-3896345BC831}">
      <formula1>"Maio,Junho,Julho,Agosto,Setembro,Outubro"</formula1>
    </dataValidation>
    <dataValidation type="list" allowBlank="1" showInputMessage="1" showErrorMessage="1" sqref="O10" xr:uid="{325F45AF-281E-486E-8BAD-C9E1E637D9A0}">
      <formula1>"Alta,Baixa,Não Planificado"</formula1>
    </dataValidation>
    <dataValidation type="list" allowBlank="1" showInputMessage="1" showErrorMessage="1" sqref="D10 R14:R15 N14:N15 V14:V15" xr:uid="{1D784668-C3A3-4248-82EE-D2C0FEC0C01D}">
      <formula1>"Não Cumpre, Parcial, Cumpre, Mais que Cumpre, Melhor Prática"</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17E5CF76-3938-4A8E-BCB0-5CB05EA2B672}">
            <x14:iconSet iconSet="3Stars" showValue="0">
              <x14:cfvo type="percent">
                <xm:f>0</xm:f>
              </x14:cfvo>
              <x14:cfvo type="num">
                <xm:f>2</xm:f>
              </x14:cfvo>
              <x14:cfvo type="num">
                <xm:f>3</xm:f>
              </x14:cfvo>
            </x14:iconSet>
          </x14:cfRule>
          <xm:sqref>M10</xm:sqref>
        </x14:conditionalFormatting>
      </x14:conditionalFormattings>
    </ext>
  </extLst>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06A8CB-D0ED-4EDD-82EA-1BC17A22DE9B}">
  <dimension ref="A1:AB51"/>
  <sheetViews>
    <sheetView showGridLines="0" zoomScale="40" zoomScaleNormal="40" workbookViewId="0">
      <pane xSplit="3" ySplit="4" topLeftCell="D19" activePane="bottomRight" state="frozen"/>
      <selection activeCell="K3" sqref="K3:S4"/>
      <selection pane="topRight" activeCell="K3" sqref="K3:S4"/>
      <selection pane="bottomLeft" activeCell="K3" sqref="K3:S4"/>
      <selection pane="bottomRight" activeCell="R26" sqref="R26"/>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06" t="s">
        <v>362</v>
      </c>
      <c r="L3" s="304"/>
      <c r="M3" s="304"/>
      <c r="N3" s="304"/>
      <c r="O3" s="304"/>
      <c r="P3" s="304"/>
      <c r="Q3" s="304"/>
      <c r="R3" s="304"/>
      <c r="S3" s="304"/>
      <c r="T3" s="63"/>
      <c r="U3" s="63"/>
      <c r="V3" s="63"/>
      <c r="W3" s="10"/>
      <c r="X3" s="10"/>
      <c r="Y3" s="12"/>
      <c r="Z3" s="12"/>
      <c r="AA3" s="12"/>
    </row>
    <row r="4" spans="1:28" ht="35.25" customHeight="1" x14ac:dyDescent="0.35">
      <c r="A4" s="1"/>
      <c r="B4" s="1"/>
      <c r="C4" s="10"/>
      <c r="D4" s="255"/>
      <c r="E4" s="255"/>
      <c r="F4" s="255"/>
      <c r="G4" s="255"/>
      <c r="H4" s="255"/>
      <c r="I4" s="255"/>
      <c r="J4" s="61"/>
      <c r="K4" s="305"/>
      <c r="L4" s="305"/>
      <c r="M4" s="305"/>
      <c r="N4" s="305"/>
      <c r="O4" s="305"/>
      <c r="P4" s="305"/>
      <c r="Q4" s="305"/>
      <c r="R4" s="305"/>
      <c r="S4" s="305"/>
      <c r="T4" s="61"/>
      <c r="U4" s="61"/>
      <c r="V4" s="61"/>
      <c r="W4" s="61"/>
      <c r="X4" s="14"/>
      <c r="Y4" s="21"/>
      <c r="Z4" s="22"/>
      <c r="AA4" s="22"/>
    </row>
    <row r="5" spans="1:28" ht="32.5" x14ac:dyDescent="0.6">
      <c r="A5" s="1"/>
      <c r="B5" s="15"/>
      <c r="C5" s="13"/>
      <c r="D5" s="258" t="s">
        <v>293</v>
      </c>
      <c r="E5" s="258"/>
      <c r="F5" s="258"/>
      <c r="G5" s="258"/>
      <c r="H5" s="258"/>
      <c r="I5" s="258"/>
      <c r="J5" s="26"/>
      <c r="K5" s="258" t="s">
        <v>294</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
      </c>
      <c r="E7" s="47">
        <f>IF($D7="Não cumpre",0,IF($D7="Parcial",$E$18*0.4,IF($D7="Cumpre",$E$18*0.7,IF($D7="Mais que Cumpre",$E$18*0.85,IF($D7="Melhor Prática",$E$18,0)))))</f>
        <v>0</v>
      </c>
      <c r="F7" s="48" t="str">
        <f>IF($K$24&lt;&gt;"",IF($K$24=3,3,IF($K$24=2,2,1)),"")</f>
        <v/>
      </c>
      <c r="G7" s="48" t="str">
        <f>IF($N$24&lt;&gt;"",IF($N$24=3,3,IF($N$24=2,2,1)),"")</f>
        <v/>
      </c>
      <c r="H7" s="48" t="str">
        <f>IF($Q$24&lt;&gt;"",IF($Q$24=3,3,IF($Q$24=2,2,1)),"")</f>
        <v/>
      </c>
      <c r="I7" s="48" t="str">
        <f>IF($T$24&lt;&gt;"",IF($T$24=3,3,IF($T$24=2,2,1)),"")</f>
        <v/>
      </c>
      <c r="J7" s="32"/>
      <c r="K7" s="49" t="s">
        <v>297</v>
      </c>
      <c r="L7" s="46" t="s">
        <v>60</v>
      </c>
      <c r="M7" s="260"/>
      <c r="N7" s="260"/>
      <c r="O7" s="260"/>
      <c r="P7" s="46" t="s">
        <v>62</v>
      </c>
      <c r="Q7" s="260"/>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t="str">
        <f>IF(Q10="Junio",6,IF(Q10="Julio",7,IF(Q10="Agosto",8,IF(Q10="Septiembre",9,IF(Q10="Octubre",10,"")))))</f>
        <v/>
      </c>
      <c r="R9" s="35"/>
      <c r="S9" s="92" t="str">
        <f>IF(S10="Junio",6,IF(S10="Julio",7,IF(S10="Agosto",8,IF(S10="Septiembre",9,IF(S10="Octubre",10,"")))))</f>
        <v/>
      </c>
      <c r="T9" s="33"/>
      <c r="U9" s="33"/>
      <c r="V9" s="33"/>
      <c r="W9" s="1"/>
      <c r="X9" s="1"/>
    </row>
    <row r="10" spans="1:28" ht="59.25" customHeight="1" outlineLevel="1" x14ac:dyDescent="0.35">
      <c r="A10" s="1"/>
      <c r="B10" s="262" t="s">
        <v>299</v>
      </c>
      <c r="C10" s="262"/>
      <c r="D10" s="110" t="s">
        <v>83</v>
      </c>
      <c r="E10" s="51">
        <f>IF($D10="Não cumpre",0,IF($D10="Parcial",$E$18*0.4,IF($D10="Cumpre",$E$18*0.7,IF($D10="Mais que Cumpre",$E$18*0.85,IF($D10="Melhor Prática",$E$18,0)))))</f>
        <v>1.0499999999999999E-2</v>
      </c>
      <c r="F10" s="52" t="str">
        <f>IF(K20="D","D","-")</f>
        <v>-</v>
      </c>
      <c r="G10" s="52" t="str">
        <f>IF(N20="D","D","-")</f>
        <v>D</v>
      </c>
      <c r="H10" s="52" t="str">
        <f>IF(Q20="D","D","-")</f>
        <v>-</v>
      </c>
      <c r="I10" s="52" t="str">
        <f>IF(T20="D","D","-")</f>
        <v>-</v>
      </c>
      <c r="J10" s="32"/>
      <c r="K10" s="65" t="s">
        <v>300</v>
      </c>
      <c r="L10" s="50" t="s">
        <v>66</v>
      </c>
      <c r="M10" s="74">
        <v>1</v>
      </c>
      <c r="N10" s="50" t="s">
        <v>67</v>
      </c>
      <c r="O10" s="53" t="s">
        <v>315</v>
      </c>
      <c r="P10" s="50" t="s">
        <v>69</v>
      </c>
      <c r="Q10" s="91" t="s">
        <v>70</v>
      </c>
      <c r="R10" s="50" t="s">
        <v>71</v>
      </c>
      <c r="S10" s="91" t="s">
        <v>363</v>
      </c>
      <c r="T10" s="50" t="s">
        <v>73</v>
      </c>
      <c r="U10" s="53" t="s">
        <v>364</v>
      </c>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75</v>
      </c>
      <c r="C12" s="263"/>
      <c r="D12" s="265" t="str">
        <f>IF(F12="","",IF(AND(I12=3,H12=3,G12=3,F12=3),"Melhor Prática",
IF(AND(H12=3,G12=3,F12=3),"Mais que Cumpre",
IF(AND(G12=3,F12=3),"Cumpre",
IF(F12=3,"Parcial","Não cumpre")))))</f>
        <v>Cumpre</v>
      </c>
      <c r="E12" s="266">
        <f>IF($D12="Não cumpre",0,IF($D12="Parcial",$E$18*0.4,IF($D12="Cumpre",$E$18*0.7,IF($D12="Mais que Cumpre",$E$18*0.85,IF($D12="Melhor Prática",$E$18,0)))))</f>
        <v>1.0499999999999999E-2</v>
      </c>
      <c r="F12" s="261">
        <f>IF($L$24&lt;&gt;"",IF($L$24=3,3,IF($L$24=2,2,1)),"")</f>
        <v>3</v>
      </c>
      <c r="G12" s="261">
        <f>IF($O$24&lt;&gt;"",IF($O$24=3,3,IF($O$24=2,2,1)),"")</f>
        <v>3</v>
      </c>
      <c r="H12" s="261">
        <f>IF($R$24&lt;&gt;"",IF($R$24=3,3,IF($R$24=2,2,1)),"")</f>
        <v>1</v>
      </c>
      <c r="I12" s="261" t="str">
        <f>IF($U$24&lt;&gt;"",IF($U$24=3,3,IF($U$24=2,2,1)),"")</f>
        <v/>
      </c>
      <c r="J12" s="32"/>
      <c r="K12" s="299" t="s">
        <v>76</v>
      </c>
      <c r="L12" s="251"/>
      <c r="M12" s="249" t="s">
        <v>363</v>
      </c>
      <c r="N12" s="250"/>
      <c r="O12" s="299" t="s">
        <v>76</v>
      </c>
      <c r="P12" s="251"/>
      <c r="Q12" s="249"/>
      <c r="R12" s="250"/>
      <c r="S12" s="251" t="s">
        <v>76</v>
      </c>
      <c r="T12" s="251"/>
      <c r="U12" s="249" t="s">
        <v>303</v>
      </c>
      <c r="V12" s="250"/>
      <c r="W12" s="9"/>
      <c r="X12" s="9"/>
      <c r="Y12" s="23"/>
      <c r="Z12" s="2"/>
      <c r="AA12" s="2"/>
      <c r="AB12" s="2"/>
    </row>
    <row r="13" spans="1:28" ht="35.25" customHeight="1" outlineLevel="1" x14ac:dyDescent="0.35">
      <c r="A13" s="1"/>
      <c r="B13" s="264"/>
      <c r="C13" s="264"/>
      <c r="D13" s="265" t="str">
        <f t="shared" ref="D13:D14" si="0">IF(F13="","",IF(AND(I13=3,H13=3,G13=3,F13=3),"MEJOR PRÁCTICA",
IF(AND(H13=3,G13=3,F13=3),"MÁS QUE CUMPLE",
IF(AND(G13=3,F13=3),"CUMPLE",
IF(F13=3,"PARCIAL","NO CUMPLE")))))</f>
        <v/>
      </c>
      <c r="E13" s="266">
        <f>IF($D13="No Cumple",0,IF($D13="Parcial",$E$18*0.4,IF($D13="Cumple",$E$18*0.7,IF($D13="Más que Cumple",$E$18*0.85,IF($D13="Mejor Práctica",$E$18,0)))))</f>
        <v>0</v>
      </c>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70" t="s">
        <v>79</v>
      </c>
      <c r="W13" s="1"/>
      <c r="X13" s="1"/>
      <c r="Z13" s="3"/>
      <c r="AA13" s="4"/>
      <c r="AB13" s="5"/>
    </row>
    <row r="14" spans="1:28" ht="18.75" customHeight="1" outlineLevel="1" x14ac:dyDescent="0.35">
      <c r="A14" s="1"/>
      <c r="B14" s="264"/>
      <c r="C14" s="264"/>
      <c r="D14" s="265" t="str">
        <f t="shared" si="0"/>
        <v/>
      </c>
      <c r="E14" s="266">
        <f>IF($D14="No Cumple",0,IF($D14="Parcial",$E$18*0.4,IF($D14="Cumple",$E$18*0.7,IF($D14="Más que Cumple",$E$18*0.85,IF($D14="Mejor Práctica",$E$18,0)))))</f>
        <v>0</v>
      </c>
      <c r="F14" s="38"/>
      <c r="G14" s="38"/>
      <c r="H14" s="38"/>
      <c r="I14" s="38"/>
      <c r="J14" s="32"/>
      <c r="K14" s="238" t="s">
        <v>1043</v>
      </c>
      <c r="L14" s="239"/>
      <c r="M14" s="239"/>
      <c r="N14" s="243" t="s">
        <v>83</v>
      </c>
      <c r="O14" s="238"/>
      <c r="P14" s="239"/>
      <c r="Q14" s="239"/>
      <c r="R14" s="243"/>
      <c r="S14" s="240"/>
      <c r="T14" s="239"/>
      <c r="U14" s="239"/>
      <c r="V14" s="243"/>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IF(OR(AND(S10=U12,S14&lt;&gt;"finalizado"),AND(S10=Q12,O14&lt;&gt;"finalizado"),AND(S10=M12,K14&lt;&gt;"finalizado")),"Atrasado","No Prazo")),"Não Planificado")</f>
        <v>Atrasado</v>
      </c>
      <c r="E15" s="244"/>
      <c r="F15" s="244"/>
      <c r="G15" s="244"/>
      <c r="H15" s="244"/>
      <c r="I15" s="244"/>
      <c r="J15" s="26"/>
      <c r="K15" s="238"/>
      <c r="L15" s="239"/>
      <c r="M15" s="239"/>
      <c r="N15" s="243"/>
      <c r="O15" s="238"/>
      <c r="P15" s="239"/>
      <c r="Q15" s="239"/>
      <c r="R15" s="243"/>
      <c r="S15" s="240"/>
      <c r="T15" s="239"/>
      <c r="U15" s="239"/>
      <c r="V15" s="243"/>
      <c r="W15" s="1"/>
      <c r="X15" s="1"/>
      <c r="Z15" s="6"/>
      <c r="AA15" s="7"/>
      <c r="AB15" s="7"/>
    </row>
    <row r="16" spans="1:28" ht="21" customHeight="1" x14ac:dyDescent="0.4">
      <c r="A16" s="1"/>
      <c r="B16" s="17"/>
      <c r="C16" s="17"/>
      <c r="D16" s="9"/>
      <c r="E16" s="86" t="str">
        <f>IF(COUNTA(F16:I16)=0,"NBC","BC")</f>
        <v>NBC</v>
      </c>
      <c r="F16" s="86"/>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64</v>
      </c>
      <c r="R17" s="241"/>
      <c r="S17" s="242"/>
      <c r="T17" s="241" t="s">
        <v>85</v>
      </c>
      <c r="U17" s="241"/>
      <c r="V17" s="242"/>
      <c r="W17" s="9"/>
      <c r="X17" s="9"/>
      <c r="Y17" s="23"/>
    </row>
    <row r="18" spans="1:25" ht="20.25" customHeight="1" outlineLevel="2" x14ac:dyDescent="0.35">
      <c r="A18" s="1"/>
      <c r="B18" s="245" t="s">
        <v>317</v>
      </c>
      <c r="C18" s="245"/>
      <c r="D18" s="42" t="s">
        <v>52</v>
      </c>
      <c r="E18" s="39">
        <v>1.4999999999999999E-2</v>
      </c>
      <c r="F18" s="127"/>
      <c r="G18" s="127"/>
      <c r="H18" s="127"/>
      <c r="I18" s="127"/>
      <c r="J18" s="9"/>
      <c r="K18" s="238" t="s">
        <v>365</v>
      </c>
      <c r="L18" s="240"/>
      <c r="M18" s="243"/>
      <c r="N18" s="238" t="s">
        <v>366</v>
      </c>
      <c r="O18" s="240"/>
      <c r="P18" s="243"/>
      <c r="Q18" s="238" t="s">
        <v>367</v>
      </c>
      <c r="R18" s="240"/>
      <c r="S18" s="243"/>
      <c r="T18" s="240" t="s">
        <v>368</v>
      </c>
      <c r="U18" s="240"/>
      <c r="V18" s="243"/>
      <c r="W18" s="9"/>
      <c r="X18" s="9"/>
      <c r="Y18" s="23"/>
    </row>
    <row r="19" spans="1:25" ht="124.5" customHeight="1" outlineLevel="2" x14ac:dyDescent="0.35">
      <c r="A19" s="1"/>
      <c r="B19" s="245"/>
      <c r="C19" s="245"/>
      <c r="D19" s="42" t="s">
        <v>91</v>
      </c>
      <c r="E19" s="240" t="s">
        <v>369</v>
      </c>
      <c r="F19" s="240"/>
      <c r="G19" s="240"/>
      <c r="H19" s="240"/>
      <c r="I19" s="240"/>
      <c r="J19" s="25"/>
      <c r="K19" s="238"/>
      <c r="L19" s="240"/>
      <c r="M19" s="243"/>
      <c r="N19" s="238"/>
      <c r="O19" s="240"/>
      <c r="P19" s="243"/>
      <c r="Q19" s="238"/>
      <c r="R19" s="240"/>
      <c r="S19" s="243"/>
      <c r="T19" s="240"/>
      <c r="U19" s="240"/>
      <c r="V19" s="243"/>
      <c r="W19" s="9"/>
      <c r="X19" s="9"/>
      <c r="Y19" s="23"/>
    </row>
    <row r="20" spans="1:25" ht="18.75" customHeight="1" outlineLevel="2" x14ac:dyDescent="0.35">
      <c r="A20" s="1"/>
      <c r="B20" s="245"/>
      <c r="C20" s="245"/>
      <c r="D20" s="247" t="s">
        <v>93</v>
      </c>
      <c r="E20" s="248" t="s">
        <v>140</v>
      </c>
      <c r="F20" s="248"/>
      <c r="G20" s="248"/>
      <c r="H20" s="248"/>
      <c r="I20" s="248"/>
      <c r="J20" s="25"/>
      <c r="K20" s="238" t="s">
        <v>95</v>
      </c>
      <c r="L20" s="240"/>
      <c r="M20" s="243"/>
      <c r="N20" s="238" t="s">
        <v>306</v>
      </c>
      <c r="O20" s="240"/>
      <c r="P20" s="243"/>
      <c r="Q20" s="238" t="s">
        <v>95</v>
      </c>
      <c r="R20" s="240"/>
      <c r="S20" s="243"/>
      <c r="T20" s="240"/>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370</v>
      </c>
      <c r="L21" s="240"/>
      <c r="M21" s="243"/>
      <c r="N21" s="238" t="s">
        <v>371</v>
      </c>
      <c r="O21" s="240"/>
      <c r="P21" s="243"/>
      <c r="Q21" s="238" t="s">
        <v>372</v>
      </c>
      <c r="R21" s="240"/>
      <c r="S21" s="243"/>
      <c r="T21" s="240" t="s">
        <v>373</v>
      </c>
      <c r="U21" s="240"/>
      <c r="V21" s="243"/>
      <c r="W21" s="9"/>
      <c r="X21" s="9"/>
      <c r="Y21" s="23"/>
    </row>
    <row r="22" spans="1:25" ht="14.5" x14ac:dyDescent="0.35">
      <c r="A22" s="1"/>
      <c r="B22" s="9"/>
      <c r="C22" s="9"/>
      <c r="D22" s="9"/>
      <c r="E22" s="9"/>
      <c r="F22" s="9"/>
      <c r="G22" s="9"/>
      <c r="H22" s="9"/>
      <c r="I22" s="9"/>
      <c r="J22" s="9"/>
      <c r="K22" s="68"/>
      <c r="L22" s="9"/>
      <c r="M22" s="69"/>
      <c r="N22" s="68"/>
      <c r="O22" s="9"/>
      <c r="P22" s="69"/>
      <c r="Q22" s="68"/>
      <c r="R22" s="9"/>
      <c r="S22" s="6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64" t="s">
        <v>99</v>
      </c>
      <c r="U23" s="24" t="s">
        <v>100</v>
      </c>
      <c r="V23" s="55" t="s">
        <v>101</v>
      </c>
      <c r="X23" s="9"/>
      <c r="Y23" s="23"/>
    </row>
    <row r="24" spans="1:25" ht="36.75" customHeight="1" x14ac:dyDescent="0.35">
      <c r="A24" s="1"/>
      <c r="B24" s="9"/>
      <c r="C24" s="9"/>
      <c r="D24" s="9"/>
      <c r="F24" s="235" t="s">
        <v>307</v>
      </c>
      <c r="G24" s="236" t="s">
        <v>36</v>
      </c>
      <c r="H24" s="236"/>
      <c r="I24" s="236"/>
      <c r="K24" s="56"/>
      <c r="L24" s="40">
        <v>3</v>
      </c>
      <c r="M24" s="237"/>
      <c r="N24" s="56"/>
      <c r="O24" s="40">
        <v>3</v>
      </c>
      <c r="P24" s="237"/>
      <c r="Q24" s="56"/>
      <c r="R24" s="40">
        <v>1</v>
      </c>
      <c r="S24" s="237"/>
      <c r="T24" s="40"/>
      <c r="U24" s="40"/>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43"/>
      <c r="U25" s="43"/>
      <c r="V25" s="237"/>
      <c r="X25" s="9"/>
      <c r="Y25" s="23"/>
    </row>
    <row r="26" spans="1:25" ht="208.5" customHeight="1" x14ac:dyDescent="0.35">
      <c r="A26" s="1"/>
      <c r="B26" s="9"/>
      <c r="C26" s="9"/>
      <c r="D26" s="9"/>
      <c r="F26" s="235"/>
      <c r="G26" s="236" t="s">
        <v>308</v>
      </c>
      <c r="H26" s="236"/>
      <c r="I26" s="236"/>
      <c r="K26" s="58"/>
      <c r="L26" s="45" t="s">
        <v>1125</v>
      </c>
      <c r="M26" s="237"/>
      <c r="N26" s="58"/>
      <c r="O26" s="45" t="s">
        <v>1126</v>
      </c>
      <c r="P26" s="237"/>
      <c r="Q26" s="58"/>
      <c r="R26" s="45" t="s">
        <v>1053</v>
      </c>
      <c r="S26" s="237"/>
      <c r="T26" s="45"/>
      <c r="U26" s="45"/>
      <c r="V26" s="237"/>
      <c r="X26" s="9"/>
      <c r="Y26" s="23"/>
    </row>
    <row r="27" spans="1:25" ht="18" customHeight="1" x14ac:dyDescent="0.35">
      <c r="A27" s="1"/>
      <c r="B27" s="9"/>
      <c r="C27" s="9"/>
      <c r="D27" s="9"/>
      <c r="F27" s="235"/>
      <c r="G27" s="236" t="s">
        <v>311</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 ref="M12:N12"/>
    <mergeCell ref="O12:P12"/>
    <mergeCell ref="K17:M17"/>
    <mergeCell ref="N17:P17"/>
    <mergeCell ref="K14:K15"/>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D15:I15"/>
    <mergeCell ref="B18:C21"/>
    <mergeCell ref="K18:M19"/>
    <mergeCell ref="N18:P19"/>
    <mergeCell ref="Q18:S19"/>
    <mergeCell ref="Q17:S17"/>
    <mergeCell ref="T18:V19"/>
    <mergeCell ref="E19:I19"/>
    <mergeCell ref="D20:D21"/>
    <mergeCell ref="E20:I21"/>
    <mergeCell ref="K20:M20"/>
    <mergeCell ref="N20:P20"/>
    <mergeCell ref="V24:V26"/>
    <mergeCell ref="G26:I26"/>
    <mergeCell ref="G27:I49"/>
    <mergeCell ref="Q20:S20"/>
    <mergeCell ref="T20:V20"/>
    <mergeCell ref="K21:M21"/>
    <mergeCell ref="N21:P21"/>
    <mergeCell ref="Q21:S21"/>
    <mergeCell ref="T21:V21"/>
    <mergeCell ref="F24:F49"/>
    <mergeCell ref="G24:I25"/>
    <mergeCell ref="M24:M26"/>
    <mergeCell ref="P24:P26"/>
    <mergeCell ref="S24:S26"/>
  </mergeCells>
  <conditionalFormatting sqref="D15:I15">
    <cfRule type="containsText" dxfId="940" priority="2" operator="containsText" text="Finalizado">
      <formula>NOT(ISERROR(SEARCH("Finalizado",D15)))</formula>
    </cfRule>
    <cfRule type="containsText" dxfId="939" priority="3" operator="containsText" text="Não Planificado">
      <formula>NOT(ISERROR(SEARCH("Não Planificado",D15)))</formula>
    </cfRule>
    <cfRule type="containsText" dxfId="938" priority="4" operator="containsText" text="No Prazo">
      <formula>NOT(ISERROR(SEARCH("No Prazo",D15)))</formula>
    </cfRule>
    <cfRule type="containsText" dxfId="937" priority="5" operator="containsText" text="Atrasado">
      <formula>NOT(ISERROR(SEARCH("Atrasado",D15)))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15">
      <iconSet showValue="0">
        <cfvo type="percent" val="0"/>
        <cfvo type="num" val="2"/>
        <cfvo type="num" val="3"/>
      </iconSet>
    </cfRule>
  </conditionalFormatting>
  <conditionalFormatting sqref="K25:L25">
    <cfRule type="containsText" dxfId="936" priority="29" operator="containsText" text="PENDIENTE">
      <formula>NOT(ISERROR(SEARCH("PENDIENTE",K25)))</formula>
    </cfRule>
    <cfRule type="containsText" dxfId="935" priority="30" operator="containsText" text="NO VALIDADO">
      <formula>NOT(ISERROR(SEARCH("NO VALIDADO",K25)))</formula>
    </cfRule>
    <cfRule type="containsText" dxfId="934" priority="31" operator="containsText" text="VALIDADO">
      <formula>NOT(ISERROR(SEARCH("VALIDADO",K25)))</formula>
    </cfRule>
  </conditionalFormatting>
  <conditionalFormatting sqref="N25:O25">
    <cfRule type="containsText" dxfId="933" priority="22" operator="containsText" text="PENDIENTE">
      <formula>NOT(ISERROR(SEARCH("PENDIENTE",N25)))</formula>
    </cfRule>
    <cfRule type="containsText" dxfId="932" priority="23" operator="containsText" text="NO VALIDADO">
      <formula>NOT(ISERROR(SEARCH("NO VALIDADO",N25)))</formula>
    </cfRule>
    <cfRule type="containsText" dxfId="931" priority="24" operator="containsText" text="VALIDADO">
      <formula>NOT(ISERROR(SEARCH("VALIDADO",N25)))</formula>
    </cfRule>
  </conditionalFormatting>
  <conditionalFormatting sqref="Q25:R25">
    <cfRule type="containsText" dxfId="930" priority="19" operator="containsText" text="PENDIENTE">
      <formula>NOT(ISERROR(SEARCH("PENDIENTE",Q25)))</formula>
    </cfRule>
    <cfRule type="containsText" dxfId="929" priority="20" operator="containsText" text="NO VALIDADO">
      <formula>NOT(ISERROR(SEARCH("NO VALIDADO",Q25)))</formula>
    </cfRule>
    <cfRule type="containsText" dxfId="928" priority="21" operator="containsText" text="VALIDADO">
      <formula>NOT(ISERROR(SEARCH("VALIDADO",Q25)))</formula>
    </cfRule>
  </conditionalFormatting>
  <conditionalFormatting sqref="T25:U25">
    <cfRule type="containsText" dxfId="927" priority="16" operator="containsText" text="PENDIENTE">
      <formula>NOT(ISERROR(SEARCH("PENDIENTE",T25)))</formula>
    </cfRule>
    <cfRule type="containsText" dxfId="926" priority="17" operator="containsText" text="NO VALIDADO">
      <formula>NOT(ISERROR(SEARCH("NO VALIDADO",T25)))</formula>
    </cfRule>
    <cfRule type="containsText" dxfId="925" priority="18" operator="containsText" text="VALIDADO">
      <formula>NOT(ISERROR(SEARCH("VALIDADO",T25)))</formula>
    </cfRule>
  </conditionalFormatting>
  <dataValidations count="6">
    <dataValidation type="list" allowBlank="1" showInputMessage="1" showErrorMessage="1" sqref="K14:K15 O14:O15 S14:S15" xr:uid="{A6251058-09AF-434F-B428-ADCBA6AB267D}">
      <formula1>"No Iniciado, En Progreso,Finalizado"</formula1>
    </dataValidation>
    <dataValidation type="list" allowBlank="1" showInputMessage="1" showErrorMessage="1" sqref="AB14:AB15" xr:uid="{B8A5ED09-783C-4F19-83C8-9A7161DE68F0}">
      <formula1>"No Cumple, Parcial, Cumple, Más que Cumple, Mejor Práctica"</formula1>
    </dataValidation>
    <dataValidation type="list" allowBlank="1" showInputMessage="1" showErrorMessage="1" sqref="Q10 S10" xr:uid="{7813E0A5-272C-4DD9-85DC-B8AEA7006ACD}">
      <formula1>" Junho,Julho,Agosto,Setembro,Outubro"</formula1>
    </dataValidation>
    <dataValidation type="list" allowBlank="1" showInputMessage="1" showErrorMessage="1" sqref="M12:N12 Q12:R12 U12:V12" xr:uid="{ACD75E07-13BC-48E2-8552-BB3F1C232921}">
      <formula1>"Maio,Junho,Julho,Agosto,Setembro,Outubro"</formula1>
    </dataValidation>
    <dataValidation type="list" allowBlank="1" showInputMessage="1" showErrorMessage="1" sqref="O10" xr:uid="{E22C51C8-FBE9-4A57-99D5-BB7BAEAE5228}">
      <formula1>"Alta,Baixa,Não Planificado"</formula1>
    </dataValidation>
    <dataValidation type="list" allowBlank="1" showInputMessage="1" showErrorMessage="1" sqref="D10 R14:R15 N14:N15 V14:V15" xr:uid="{D696F855-677A-41C8-862B-2690B70C5ABB}">
      <formula1>"Não Cumpre, Parcial, Cumpre, Mais que Cumpre, Melhor Prática"</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91026EA5-065D-4EEA-A067-36838F0A47F5}">
            <x14:iconSet iconSet="3Stars" showValue="0">
              <x14:cfvo type="percent">
                <xm:f>0</xm:f>
              </x14:cfvo>
              <x14:cfvo type="num">
                <xm:f>2</xm:f>
              </x14:cfvo>
              <x14:cfvo type="num">
                <xm:f>3</xm:f>
              </x14:cfvo>
            </x14:iconSet>
          </x14:cfRule>
          <xm:sqref>M10</xm:sqref>
        </x14:conditionalFormatting>
      </x14:conditionalFormattings>
    </ext>
  </extLst>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2F1391-91C8-402D-8784-228CB94BDDB3}">
  <dimension ref="A1:AB51"/>
  <sheetViews>
    <sheetView showGridLines="0" zoomScale="50" zoomScaleNormal="50" workbookViewId="0">
      <pane xSplit="3" ySplit="4" topLeftCell="N15" activePane="bottomRight" state="frozen"/>
      <selection activeCell="K3" sqref="K3:S4"/>
      <selection pane="topRight" activeCell="K3" sqref="K3:S4"/>
      <selection pane="bottomLeft" activeCell="K3" sqref="K3:S4"/>
      <selection pane="bottomRight" activeCell="R27" sqref="R27"/>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04" t="s">
        <v>374</v>
      </c>
      <c r="L3" s="304"/>
      <c r="M3" s="304"/>
      <c r="N3" s="304"/>
      <c r="O3" s="304"/>
      <c r="P3" s="304"/>
      <c r="Q3" s="304"/>
      <c r="R3" s="304"/>
      <c r="S3" s="304"/>
      <c r="T3" s="63"/>
      <c r="U3" s="63"/>
      <c r="V3" s="63"/>
      <c r="W3" s="10"/>
      <c r="X3" s="10"/>
      <c r="Y3" s="12"/>
      <c r="Z3" s="12"/>
      <c r="AA3" s="12"/>
    </row>
    <row r="4" spans="1:28" ht="35.25" customHeight="1" x14ac:dyDescent="0.35">
      <c r="A4" s="1"/>
      <c r="B4" s="1"/>
      <c r="C4" s="10"/>
      <c r="D4" s="255"/>
      <c r="E4" s="255"/>
      <c r="F4" s="255"/>
      <c r="G4" s="255"/>
      <c r="H4" s="255"/>
      <c r="I4" s="255"/>
      <c r="J4" s="61"/>
      <c r="K4" s="305"/>
      <c r="L4" s="305"/>
      <c r="M4" s="305"/>
      <c r="N4" s="305"/>
      <c r="O4" s="305"/>
      <c r="P4" s="305"/>
      <c r="Q4" s="305"/>
      <c r="R4" s="305"/>
      <c r="S4" s="305"/>
      <c r="T4" s="61"/>
      <c r="U4" s="61"/>
      <c r="V4" s="61"/>
      <c r="W4" s="61"/>
      <c r="X4" s="14"/>
      <c r="Y4" s="21"/>
      <c r="Z4" s="22"/>
      <c r="AA4" s="22"/>
    </row>
    <row r="5" spans="1:28" ht="32.5" x14ac:dyDescent="0.6">
      <c r="A5" s="1"/>
      <c r="B5" s="15"/>
      <c r="C5" s="13"/>
      <c r="D5" s="258" t="s">
        <v>293</v>
      </c>
      <c r="E5" s="258"/>
      <c r="F5" s="258"/>
      <c r="G5" s="258"/>
      <c r="H5" s="258"/>
      <c r="I5" s="258"/>
      <c r="J5" s="26"/>
      <c r="K5" s="258" t="s">
        <v>294</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Cumpre</v>
      </c>
      <c r="E7" s="47">
        <f>IF($D7="Não cumpre",0,IF($D7="Parcial",$E$18*0.4,IF($D7="Cumpre",$E$18*0.7,IF($D7="Mais que Cumpre",$E$18*0.85,IF($D7="Melhor Prática",$E$18,0)))))</f>
        <v>6.9999999999999993E-3</v>
      </c>
      <c r="F7" s="48">
        <f>IF($K$24&lt;&gt;"",IF($K$24=3,3,IF($K$24=2,2,1)),"")</f>
        <v>3</v>
      </c>
      <c r="G7" s="48">
        <f>IF($N$24&lt;&gt;"",IF($N$24=3,3,IF($N$24=2,2,1)),"")</f>
        <v>3</v>
      </c>
      <c r="H7" s="48">
        <f>IF($Q$24&lt;&gt;"",IF($Q$24=3,3,IF($Q$24=2,2,1)),"")</f>
        <v>1</v>
      </c>
      <c r="I7" s="48" t="str">
        <f>IF($T$24&lt;&gt;"",IF($T$24=3,3,IF($T$24=2,2,1)),"")</f>
        <v/>
      </c>
      <c r="J7" s="32"/>
      <c r="K7" s="49" t="s">
        <v>297</v>
      </c>
      <c r="L7" s="46" t="s">
        <v>60</v>
      </c>
      <c r="M7" s="260" t="s">
        <v>375</v>
      </c>
      <c r="N7" s="260"/>
      <c r="O7" s="260"/>
      <c r="P7" s="46" t="s">
        <v>62</v>
      </c>
      <c r="Q7" s="260" t="s">
        <v>376</v>
      </c>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t="str">
        <f>IF(Q10="Junio",6,IF(Q10="Julio",7,IF(Q10="Agosto",8,IF(Q10="Septiembre",9,IF(Q10="Octubre",10,"")))))</f>
        <v/>
      </c>
      <c r="R9" s="35"/>
      <c r="S9" s="92" t="str">
        <f>IF(S10="Junio",6,IF(S10="Julio",7,IF(S10="Agosto",8,IF(S10="Septiembre",9,IF(S10="Octubre",10,"")))))</f>
        <v/>
      </c>
      <c r="T9" s="33"/>
      <c r="U9" s="33"/>
      <c r="V9" s="33"/>
      <c r="W9" s="1"/>
      <c r="X9" s="1"/>
    </row>
    <row r="10" spans="1:28" ht="59.25" customHeight="1" outlineLevel="1" x14ac:dyDescent="0.35">
      <c r="A10" s="1"/>
      <c r="B10" s="262" t="s">
        <v>299</v>
      </c>
      <c r="C10" s="262"/>
      <c r="D10" s="110" t="s">
        <v>85</v>
      </c>
      <c r="E10" s="51">
        <f>IF($D10="Não cumpre",0,IF($D10="Parcial",$E$18*0.4,IF($D10="Cumpre",$E$18*0.7,IF($D10="Mais que Cumpre",$E$18*0.85,IF($D10="Melhor Prática",$E$18,0)))))</f>
        <v>0.01</v>
      </c>
      <c r="F10" s="52" t="str">
        <f>IF(K20="D","D","-")</f>
        <v>D</v>
      </c>
      <c r="G10" s="52" t="str">
        <f>IF(N20="D","D","-")</f>
        <v>-</v>
      </c>
      <c r="H10" s="52" t="str">
        <f>IF(Q20="D","D","-")</f>
        <v>D</v>
      </c>
      <c r="I10" s="52" t="str">
        <f>IF(T20="D","D","-")</f>
        <v>-</v>
      </c>
      <c r="J10" s="32"/>
      <c r="K10" s="65" t="s">
        <v>300</v>
      </c>
      <c r="L10" s="50" t="s">
        <v>66</v>
      </c>
      <c r="M10" s="74">
        <v>2</v>
      </c>
      <c r="N10" s="50" t="s">
        <v>67</v>
      </c>
      <c r="O10" s="53" t="s">
        <v>315</v>
      </c>
      <c r="P10" s="50" t="s">
        <v>69</v>
      </c>
      <c r="Q10" s="91" t="s">
        <v>70</v>
      </c>
      <c r="R10" s="50" t="s">
        <v>71</v>
      </c>
      <c r="S10" s="91" t="s">
        <v>363</v>
      </c>
      <c r="T10" s="50" t="s">
        <v>73</v>
      </c>
      <c r="U10" s="53" t="s">
        <v>302</v>
      </c>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75</v>
      </c>
      <c r="C12" s="263"/>
      <c r="D12" s="265" t="str">
        <f>IF(F12="","",IF(AND(I12=3,H12=3,G12=3,F12=3),"Melhor Prática",
IF(AND(H12=3,G12=3,F12=3),"Mais que Cumpre",
IF(AND(G12=3,F12=3),"Cumpre",
IF(F12=3,"Parcial","Não cumpre")))))</f>
        <v>Melhor Prática</v>
      </c>
      <c r="E12" s="266">
        <f>IF($D12="Não cumpre",0,IF($D12="Parcial",$E$18*0.4,IF($D12="Cumpre",$E$18*0.7,IF($D12="Mais que Cumpre",$E$18*0.85,IF($D12="Melhor Prática",$E$18,0)))))</f>
        <v>0.01</v>
      </c>
      <c r="F12" s="261">
        <f>IF($L$24&lt;&gt;"",IF($L$24=3,3,IF($L$24=2,2,1)),"")</f>
        <v>3</v>
      </c>
      <c r="G12" s="261">
        <f>IF($O$24&lt;&gt;"",IF($O$24=3,3,IF($O$24=2,2,1)),"")</f>
        <v>3</v>
      </c>
      <c r="H12" s="261">
        <f>IF($R$24&lt;&gt;"",IF($R$24=3,3,IF($R$24=2,2,1)),"")</f>
        <v>3</v>
      </c>
      <c r="I12" s="261">
        <f>IF($U$24&lt;&gt;"",IF($U$24=3,3,IF($U$24=2,2,1)),"")</f>
        <v>3</v>
      </c>
      <c r="J12" s="32"/>
      <c r="K12" s="299" t="s">
        <v>76</v>
      </c>
      <c r="L12" s="251"/>
      <c r="M12" s="249" t="s">
        <v>72</v>
      </c>
      <c r="N12" s="250"/>
      <c r="O12" s="299" t="s">
        <v>76</v>
      </c>
      <c r="P12" s="251"/>
      <c r="Q12" s="249" t="s">
        <v>363</v>
      </c>
      <c r="R12" s="250"/>
      <c r="S12" s="251" t="s">
        <v>76</v>
      </c>
      <c r="T12" s="251"/>
      <c r="U12" s="249" t="s">
        <v>303</v>
      </c>
      <c r="V12" s="250"/>
      <c r="W12" s="9"/>
      <c r="X12" s="9"/>
      <c r="Y12" s="23"/>
      <c r="Z12" s="2"/>
      <c r="AA12" s="2"/>
      <c r="AB12" s="2"/>
    </row>
    <row r="13" spans="1:28" ht="35.25" customHeight="1" outlineLevel="1" x14ac:dyDescent="0.35">
      <c r="A13" s="1"/>
      <c r="B13" s="264"/>
      <c r="C13" s="264"/>
      <c r="D13" s="265" t="str">
        <f t="shared" ref="D13:D14" si="0">IF(F13="","",IF(AND(I13=3,H13=3,G13=3,F13=3),"MEJOR PRÁCTICA",
IF(AND(H13=3,G13=3,F13=3),"MÁS QUE CUMPLE",
IF(AND(G13=3,F13=3),"CUMPLE",
IF(F13=3,"PARCIAL","NO CUMPLE")))))</f>
        <v/>
      </c>
      <c r="E13" s="266">
        <f>IF($D13="No Cumple",0,IF($D13="Parcial",$E$18*0.4,IF($D13="Cumple",$E$18*0.7,IF($D13="Más que Cumple",$E$18*0.85,IF($D13="Mejor Práctica",$E$18,0)))))</f>
        <v>0</v>
      </c>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304</v>
      </c>
      <c r="W13" s="1"/>
      <c r="X13" s="1"/>
      <c r="Z13" s="3"/>
      <c r="AA13" s="4"/>
      <c r="AB13" s="5"/>
    </row>
    <row r="14" spans="1:28" ht="18.75" customHeight="1" outlineLevel="1" x14ac:dyDescent="0.35">
      <c r="A14" s="1"/>
      <c r="B14" s="264"/>
      <c r="C14" s="264"/>
      <c r="D14" s="265" t="str">
        <f t="shared" si="0"/>
        <v/>
      </c>
      <c r="E14" s="266">
        <f>IF($D14="No Cumple",0,IF($D14="Parcial",$E$18*0.4,IF($D14="Cumple",$E$18*0.7,IF($D14="Más que Cumple",$E$18*0.85,IF($D14="Mejor Práctica",$E$18,0)))))</f>
        <v>0</v>
      </c>
      <c r="F14" s="38"/>
      <c r="G14" s="38"/>
      <c r="H14" s="38"/>
      <c r="I14" s="38"/>
      <c r="J14" s="32"/>
      <c r="K14" s="238" t="s">
        <v>1043</v>
      </c>
      <c r="L14" s="239"/>
      <c r="M14" s="239"/>
      <c r="N14" s="243" t="s">
        <v>83</v>
      </c>
      <c r="O14" s="238" t="s">
        <v>1043</v>
      </c>
      <c r="P14" s="239"/>
      <c r="Q14" s="239"/>
      <c r="R14" s="243" t="s">
        <v>85</v>
      </c>
      <c r="S14" s="240"/>
      <c r="T14" s="239"/>
      <c r="U14" s="239"/>
      <c r="V14" s="243"/>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IF(OR(AND(S10=U12,S14&lt;&gt;"finalizado"),AND(S10=Q12,O14&lt;&gt;"finalizado"),AND(S10=M12,K14&lt;&gt;"finalizado")),"Atrasado","No Prazo")),"Não Planificado")</f>
        <v>Atrasado</v>
      </c>
      <c r="E15" s="244"/>
      <c r="F15" s="244"/>
      <c r="G15" s="244"/>
      <c r="H15" s="244"/>
      <c r="I15" s="244"/>
      <c r="J15" s="26"/>
      <c r="K15" s="238"/>
      <c r="L15" s="239"/>
      <c r="M15" s="239"/>
      <c r="N15" s="243"/>
      <c r="O15" s="238"/>
      <c r="P15" s="239"/>
      <c r="Q15" s="239"/>
      <c r="R15" s="243"/>
      <c r="S15" s="240"/>
      <c r="T15" s="239"/>
      <c r="U15" s="239"/>
      <c r="V15" s="243"/>
      <c r="W15" s="1"/>
      <c r="X15" s="1"/>
      <c r="Z15" s="6"/>
      <c r="AA15" s="7"/>
      <c r="AB15" s="7"/>
    </row>
    <row r="16" spans="1:28" ht="21" customHeight="1" x14ac:dyDescent="0.4">
      <c r="A16" s="1"/>
      <c r="B16" s="17"/>
      <c r="C16" s="17"/>
      <c r="D16" s="9"/>
      <c r="E16" s="86" t="str">
        <f>IF(COUNTA(F16:I16)=0,"NBC","BC")</f>
        <v>NBC</v>
      </c>
      <c r="F16" s="86"/>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64</v>
      </c>
      <c r="R17" s="241"/>
      <c r="S17" s="242"/>
      <c r="T17" s="241" t="s">
        <v>85</v>
      </c>
      <c r="U17" s="241"/>
      <c r="V17" s="242"/>
      <c r="W17" s="9"/>
      <c r="X17" s="9"/>
      <c r="Y17" s="23"/>
    </row>
    <row r="18" spans="1:25" ht="20.25" customHeight="1" outlineLevel="2" x14ac:dyDescent="0.35">
      <c r="A18" s="1"/>
      <c r="B18" s="245" t="s">
        <v>317</v>
      </c>
      <c r="C18" s="245"/>
      <c r="D18" s="42" t="s">
        <v>52</v>
      </c>
      <c r="E18" s="39">
        <v>0.01</v>
      </c>
      <c r="F18" s="127"/>
      <c r="G18" s="127"/>
      <c r="H18" s="127"/>
      <c r="I18" s="127"/>
      <c r="J18" s="9"/>
      <c r="K18" s="238" t="s">
        <v>377</v>
      </c>
      <c r="L18" s="240"/>
      <c r="M18" s="243"/>
      <c r="N18" s="238" t="s">
        <v>378</v>
      </c>
      <c r="O18" s="240"/>
      <c r="P18" s="243"/>
      <c r="Q18" s="238" t="s">
        <v>379</v>
      </c>
      <c r="R18" s="240"/>
      <c r="S18" s="243"/>
      <c r="T18" s="240" t="s">
        <v>380</v>
      </c>
      <c r="U18" s="240"/>
      <c r="V18" s="243"/>
      <c r="W18" s="9"/>
      <c r="X18" s="9"/>
      <c r="Y18" s="23"/>
    </row>
    <row r="19" spans="1:25" ht="124.5" customHeight="1" outlineLevel="2" x14ac:dyDescent="0.35">
      <c r="A19" s="1"/>
      <c r="B19" s="245"/>
      <c r="C19" s="245"/>
      <c r="D19" s="42" t="s">
        <v>91</v>
      </c>
      <c r="E19" s="240" t="s">
        <v>381</v>
      </c>
      <c r="F19" s="240"/>
      <c r="G19" s="240"/>
      <c r="H19" s="240"/>
      <c r="I19" s="240"/>
      <c r="J19" s="25"/>
      <c r="K19" s="238"/>
      <c r="L19" s="240"/>
      <c r="M19" s="243"/>
      <c r="N19" s="238"/>
      <c r="O19" s="240"/>
      <c r="P19" s="243"/>
      <c r="Q19" s="238"/>
      <c r="R19" s="240"/>
      <c r="S19" s="243"/>
      <c r="T19" s="240"/>
      <c r="U19" s="240"/>
      <c r="V19" s="243"/>
      <c r="W19" s="9"/>
      <c r="X19" s="9"/>
      <c r="Y19" s="23"/>
    </row>
    <row r="20" spans="1:25" ht="18.75" customHeight="1" outlineLevel="2" x14ac:dyDescent="0.35">
      <c r="A20" s="1"/>
      <c r="B20" s="245"/>
      <c r="C20" s="245"/>
      <c r="D20" s="247" t="s">
        <v>93</v>
      </c>
      <c r="E20" s="248" t="s">
        <v>145</v>
      </c>
      <c r="F20" s="248"/>
      <c r="G20" s="248"/>
      <c r="H20" s="248"/>
      <c r="I20" s="248"/>
      <c r="J20" s="25"/>
      <c r="K20" s="238" t="s">
        <v>306</v>
      </c>
      <c r="L20" s="240"/>
      <c r="M20" s="243"/>
      <c r="N20" s="238"/>
      <c r="O20" s="240"/>
      <c r="P20" s="243"/>
      <c r="Q20" s="238" t="s">
        <v>306</v>
      </c>
      <c r="R20" s="240"/>
      <c r="S20" s="243"/>
      <c r="T20" s="240"/>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382</v>
      </c>
      <c r="L21" s="240"/>
      <c r="M21" s="243"/>
      <c r="N21" s="238" t="s">
        <v>383</v>
      </c>
      <c r="O21" s="240"/>
      <c r="P21" s="243"/>
      <c r="Q21" s="238" t="s">
        <v>384</v>
      </c>
      <c r="R21" s="240"/>
      <c r="S21" s="243"/>
      <c r="T21" s="240" t="s">
        <v>385</v>
      </c>
      <c r="U21" s="240"/>
      <c r="V21" s="243"/>
      <c r="W21" s="9"/>
      <c r="X21" s="9"/>
      <c r="Y21" s="23"/>
    </row>
    <row r="22" spans="1:25" ht="14.5" x14ac:dyDescent="0.35">
      <c r="A22" s="1"/>
      <c r="B22" s="9"/>
      <c r="C22" s="9"/>
      <c r="D22" s="9"/>
      <c r="E22" s="9"/>
      <c r="F22" s="9"/>
      <c r="G22" s="9"/>
      <c r="H22" s="9"/>
      <c r="I22" s="9"/>
      <c r="J22" s="9"/>
      <c r="K22" s="68"/>
      <c r="L22" s="9"/>
      <c r="M22" s="69"/>
      <c r="N22" s="68"/>
      <c r="O22" s="9"/>
      <c r="P22" s="69"/>
      <c r="Q22" s="68"/>
      <c r="R22" s="9"/>
      <c r="S22" s="6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64" t="s">
        <v>99</v>
      </c>
      <c r="U23" s="24" t="s">
        <v>100</v>
      </c>
      <c r="V23" s="55" t="s">
        <v>101</v>
      </c>
      <c r="X23" s="9"/>
      <c r="Y23" s="23"/>
    </row>
    <row r="24" spans="1:25" ht="36.75" customHeight="1" x14ac:dyDescent="0.35">
      <c r="A24" s="1"/>
      <c r="B24" s="9"/>
      <c r="C24" s="9"/>
      <c r="D24" s="9"/>
      <c r="F24" s="235" t="s">
        <v>307</v>
      </c>
      <c r="G24" s="236" t="s">
        <v>36</v>
      </c>
      <c r="H24" s="236"/>
      <c r="I24" s="236"/>
      <c r="K24" s="56">
        <v>3</v>
      </c>
      <c r="L24" s="40">
        <v>3</v>
      </c>
      <c r="M24" s="237"/>
      <c r="N24" s="56">
        <v>3</v>
      </c>
      <c r="O24" s="40">
        <v>3</v>
      </c>
      <c r="P24" s="237"/>
      <c r="Q24" s="56">
        <v>1</v>
      </c>
      <c r="R24" s="40">
        <v>3</v>
      </c>
      <c r="S24" s="237"/>
      <c r="T24" s="40"/>
      <c r="U24" s="40">
        <v>3</v>
      </c>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43"/>
      <c r="U25" s="43"/>
      <c r="V25" s="237"/>
      <c r="X25" s="9"/>
      <c r="Y25" s="23"/>
    </row>
    <row r="26" spans="1:25" ht="208.5" customHeight="1" x14ac:dyDescent="0.35">
      <c r="A26" s="1"/>
      <c r="B26" s="9"/>
      <c r="C26" s="9"/>
      <c r="D26" s="9"/>
      <c r="F26" s="235"/>
      <c r="G26" s="236" t="s">
        <v>308</v>
      </c>
      <c r="H26" s="236"/>
      <c r="I26" s="236"/>
      <c r="K26" s="58" t="s">
        <v>386</v>
      </c>
      <c r="L26" s="45" t="s">
        <v>1127</v>
      </c>
      <c r="M26" s="237"/>
      <c r="N26" s="58" t="s">
        <v>387</v>
      </c>
      <c r="O26" s="45"/>
      <c r="P26" s="237"/>
      <c r="Q26" s="58"/>
      <c r="R26" s="45" t="s">
        <v>1128</v>
      </c>
      <c r="S26" s="237"/>
      <c r="T26" s="45"/>
      <c r="U26" s="45" t="s">
        <v>1083</v>
      </c>
      <c r="V26" s="237"/>
      <c r="X26" s="9"/>
      <c r="Y26" s="23"/>
    </row>
    <row r="27" spans="1:25" ht="18" customHeight="1" x14ac:dyDescent="0.35">
      <c r="A27" s="1"/>
      <c r="B27" s="9"/>
      <c r="C27" s="9"/>
      <c r="D27" s="9"/>
      <c r="F27" s="235"/>
      <c r="G27" s="236" t="s">
        <v>311</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 ref="M12:N12"/>
    <mergeCell ref="O12:P12"/>
    <mergeCell ref="K17:M17"/>
    <mergeCell ref="N17:P17"/>
    <mergeCell ref="K14:K15"/>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D15:I15"/>
    <mergeCell ref="B18:C21"/>
    <mergeCell ref="K18:M19"/>
    <mergeCell ref="N18:P19"/>
    <mergeCell ref="Q18:S19"/>
    <mergeCell ref="Q17:S17"/>
    <mergeCell ref="T18:V19"/>
    <mergeCell ref="E19:I19"/>
    <mergeCell ref="D20:D21"/>
    <mergeCell ref="E20:I21"/>
    <mergeCell ref="K20:M20"/>
    <mergeCell ref="N20:P20"/>
    <mergeCell ref="V24:V26"/>
    <mergeCell ref="G26:I26"/>
    <mergeCell ref="G27:I49"/>
    <mergeCell ref="Q20:S20"/>
    <mergeCell ref="T20:V20"/>
    <mergeCell ref="K21:M21"/>
    <mergeCell ref="N21:P21"/>
    <mergeCell ref="Q21:S21"/>
    <mergeCell ref="T21:V21"/>
    <mergeCell ref="F24:F49"/>
    <mergeCell ref="G24:I25"/>
    <mergeCell ref="M24:M26"/>
    <mergeCell ref="P24:P26"/>
    <mergeCell ref="S24:S26"/>
  </mergeCells>
  <conditionalFormatting sqref="D15:I15">
    <cfRule type="containsText" dxfId="924" priority="2" operator="containsText" text="Finalizado">
      <formula>NOT(ISERROR(SEARCH("Finalizado",D15)))</formula>
    </cfRule>
    <cfRule type="containsText" dxfId="923" priority="3" operator="containsText" text="Não Planificado">
      <formula>NOT(ISERROR(SEARCH("Não Planificado",D15)))</formula>
    </cfRule>
    <cfRule type="containsText" dxfId="922" priority="4" operator="containsText" text="No Prazo">
      <formula>NOT(ISERROR(SEARCH("No Prazo",D15)))</formula>
    </cfRule>
    <cfRule type="containsText" dxfId="921" priority="5" operator="containsText" text="Atrasado">
      <formula>NOT(ISERROR(SEARCH("Atrasado",D15)))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15">
      <iconSet showValue="0">
        <cfvo type="percent" val="0"/>
        <cfvo type="num" val="2"/>
        <cfvo type="num" val="3"/>
      </iconSet>
    </cfRule>
  </conditionalFormatting>
  <conditionalFormatting sqref="K25:L25">
    <cfRule type="containsText" dxfId="920" priority="29" operator="containsText" text="PENDIENTE">
      <formula>NOT(ISERROR(SEARCH("PENDIENTE",K25)))</formula>
    </cfRule>
    <cfRule type="containsText" dxfId="919" priority="30" operator="containsText" text="NO VALIDADO">
      <formula>NOT(ISERROR(SEARCH("NO VALIDADO",K25)))</formula>
    </cfRule>
    <cfRule type="containsText" dxfId="918" priority="31" operator="containsText" text="VALIDADO">
      <formula>NOT(ISERROR(SEARCH("VALIDADO",K25)))</formula>
    </cfRule>
  </conditionalFormatting>
  <conditionalFormatting sqref="N25:O25">
    <cfRule type="containsText" dxfId="917" priority="22" operator="containsText" text="PENDIENTE">
      <formula>NOT(ISERROR(SEARCH("PENDIENTE",N25)))</formula>
    </cfRule>
    <cfRule type="containsText" dxfId="916" priority="23" operator="containsText" text="NO VALIDADO">
      <formula>NOT(ISERROR(SEARCH("NO VALIDADO",N25)))</formula>
    </cfRule>
    <cfRule type="containsText" dxfId="915" priority="24" operator="containsText" text="VALIDADO">
      <formula>NOT(ISERROR(SEARCH("VALIDADO",N25)))</formula>
    </cfRule>
  </conditionalFormatting>
  <conditionalFormatting sqref="Q25:R25">
    <cfRule type="containsText" dxfId="914" priority="19" operator="containsText" text="PENDIENTE">
      <formula>NOT(ISERROR(SEARCH("PENDIENTE",Q25)))</formula>
    </cfRule>
    <cfRule type="containsText" dxfId="913" priority="20" operator="containsText" text="NO VALIDADO">
      <formula>NOT(ISERROR(SEARCH("NO VALIDADO",Q25)))</formula>
    </cfRule>
    <cfRule type="containsText" dxfId="912" priority="21" operator="containsText" text="VALIDADO">
      <formula>NOT(ISERROR(SEARCH("VALIDADO",Q25)))</formula>
    </cfRule>
  </conditionalFormatting>
  <conditionalFormatting sqref="T25:U25">
    <cfRule type="containsText" dxfId="911" priority="16" operator="containsText" text="PENDIENTE">
      <formula>NOT(ISERROR(SEARCH("PENDIENTE",T25)))</formula>
    </cfRule>
    <cfRule type="containsText" dxfId="910" priority="17" operator="containsText" text="NO VALIDADO">
      <formula>NOT(ISERROR(SEARCH("NO VALIDADO",T25)))</formula>
    </cfRule>
    <cfRule type="containsText" dxfId="909" priority="18" operator="containsText" text="VALIDADO">
      <formula>NOT(ISERROR(SEARCH("VALIDADO",T25)))</formula>
    </cfRule>
  </conditionalFormatting>
  <dataValidations count="6">
    <dataValidation type="list" allowBlank="1" showInputMessage="1" showErrorMessage="1" sqref="AB14:AB15" xr:uid="{9ACFA2A5-0E5F-42DE-8B96-C4BA8F727F42}">
      <formula1>"No Cumple, Parcial, Cumple, Más que Cumple, Mejor Práctica"</formula1>
    </dataValidation>
    <dataValidation type="list" allowBlank="1" showInputMessage="1" showErrorMessage="1" sqref="K14:K15 O14:O15 S14:S15" xr:uid="{98EFA50B-CA40-4C8A-B3C3-6459401B0C4F}">
      <formula1>"No Iniciado, En Progreso,Finalizado"</formula1>
    </dataValidation>
    <dataValidation type="list" allowBlank="1" showInputMessage="1" showErrorMessage="1" sqref="Q10 S10" xr:uid="{55C5DED6-882D-49A4-BEAB-87A88D1AA0B8}">
      <formula1>" Junho,Julho,Agosto,Setembro,Outubro"</formula1>
    </dataValidation>
    <dataValidation type="list" allowBlank="1" showInputMessage="1" showErrorMessage="1" sqref="M12:N12 Q12:R12 U12:V12" xr:uid="{A6DCF9A5-9344-4BE2-95E1-ADBC8FD46A73}">
      <formula1>"Maio,Junho,Julho,Agosto,Setembro,Outubro"</formula1>
    </dataValidation>
    <dataValidation type="list" allowBlank="1" showInputMessage="1" showErrorMessage="1" sqref="O10" xr:uid="{722A63A4-A76C-47D7-AA2E-C5737C972819}">
      <formula1>"Alta,Baixa,Não Planificado"</formula1>
    </dataValidation>
    <dataValidation type="list" allowBlank="1" showInputMessage="1" showErrorMessage="1" sqref="D10 R14:R15 N14:N15 V14:V15" xr:uid="{85631C2C-C5D3-42A0-B478-462304C423C2}">
      <formula1>"Não Cumpre, Parcial, Cumpre, Mais que Cumpre, Melhor Prática"</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36E54DC1-0ED6-4A3E-A3CC-20D0CA9C754E}">
            <x14:iconSet iconSet="3Stars" showValue="0">
              <x14:cfvo type="percent">
                <xm:f>0</xm:f>
              </x14:cfvo>
              <x14:cfvo type="num">
                <xm:f>2</xm:f>
              </x14:cfvo>
              <x14:cfvo type="num">
                <xm:f>3</xm:f>
              </x14:cfvo>
            </x14:iconSet>
          </x14:cfRule>
          <xm:sqref>M10</xm:sqref>
        </x14:conditionalFormatting>
      </x14:conditionalFormattings>
    </ext>
  </extLst>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53C765-8970-4F67-90F0-787220A1734C}">
  <dimension ref="A1:AB51"/>
  <sheetViews>
    <sheetView showGridLines="0" zoomScale="60" zoomScaleNormal="60" workbookViewId="0">
      <pane xSplit="3" ySplit="4" topLeftCell="K17" activePane="bottomRight" state="frozen"/>
      <selection activeCell="K3" sqref="K3:S4"/>
      <selection pane="topRight" activeCell="K3" sqref="K3:S4"/>
      <selection pane="bottomLeft" activeCell="K3" sqref="K3:S4"/>
      <selection pane="bottomRight" activeCell="R25" sqref="R25"/>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02" t="s">
        <v>388</v>
      </c>
      <c r="L3" s="302"/>
      <c r="M3" s="302"/>
      <c r="N3" s="302"/>
      <c r="O3" s="302"/>
      <c r="P3" s="302"/>
      <c r="Q3" s="302"/>
      <c r="R3" s="302"/>
      <c r="S3" s="302"/>
      <c r="T3" s="63"/>
      <c r="U3" s="63"/>
      <c r="V3" s="63"/>
      <c r="W3" s="10"/>
      <c r="X3" s="10"/>
      <c r="Y3" s="12"/>
      <c r="Z3" s="12"/>
      <c r="AA3" s="12"/>
    </row>
    <row r="4" spans="1:28" ht="35.25" customHeight="1" x14ac:dyDescent="0.35">
      <c r="A4" s="1"/>
      <c r="B4" s="1"/>
      <c r="C4" s="10"/>
      <c r="D4" s="255"/>
      <c r="E4" s="255"/>
      <c r="F4" s="255"/>
      <c r="G4" s="255"/>
      <c r="H4" s="255"/>
      <c r="I4" s="255"/>
      <c r="J4" s="61"/>
      <c r="K4" s="303"/>
      <c r="L4" s="303"/>
      <c r="M4" s="303"/>
      <c r="N4" s="303"/>
      <c r="O4" s="303"/>
      <c r="P4" s="303"/>
      <c r="Q4" s="303"/>
      <c r="R4" s="303"/>
      <c r="S4" s="303"/>
      <c r="T4" s="61"/>
      <c r="U4" s="61"/>
      <c r="V4" s="61"/>
      <c r="W4" s="61"/>
      <c r="X4" s="14"/>
      <c r="Y4" s="21"/>
      <c r="Z4" s="22"/>
      <c r="AA4" s="22"/>
    </row>
    <row r="5" spans="1:28" ht="32.5" x14ac:dyDescent="0.6">
      <c r="A5" s="1"/>
      <c r="B5" s="15"/>
      <c r="C5" s="13"/>
      <c r="D5" s="258" t="s">
        <v>293</v>
      </c>
      <c r="E5" s="258"/>
      <c r="F5" s="258"/>
      <c r="G5" s="258"/>
      <c r="H5" s="258"/>
      <c r="I5" s="258"/>
      <c r="J5" s="26"/>
      <c r="K5" s="258" t="s">
        <v>294</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Não cumpre</v>
      </c>
      <c r="E7" s="47">
        <f>IF($D7="Não cumpre",0,IF($D7="Parcial",$E$18*0.4,IF($D7="Cumpre",$E$18*0.7,IF($D7="Mais que Cumpre",$E$18*0.85,IF($D7="Melhor Prática",$E$18,0)))))</f>
        <v>0</v>
      </c>
      <c r="F7" s="48">
        <f>IF($K$24&lt;&gt;"",IF($K$24=3,3,IF($K$24=2,2,1)),"")</f>
        <v>1</v>
      </c>
      <c r="G7" s="48">
        <f>IF($N$24&lt;&gt;"",IF($N$24=3,3,IF($N$24=2,2,1)),"")</f>
        <v>1</v>
      </c>
      <c r="H7" s="48" t="str">
        <f>IF($Q$24&lt;&gt;"",IF($Q$24=3,3,IF($Q$24=2,2,1)),"")</f>
        <v/>
      </c>
      <c r="I7" s="48" t="str">
        <f>IF($T$24&lt;&gt;"",IF($T$24=3,3,IF($T$24=2,2,1)),"")</f>
        <v/>
      </c>
      <c r="J7" s="32"/>
      <c r="K7" s="49" t="s">
        <v>297</v>
      </c>
      <c r="L7" s="46" t="s">
        <v>60</v>
      </c>
      <c r="M7" s="260" t="s">
        <v>389</v>
      </c>
      <c r="N7" s="260"/>
      <c r="O7" s="260"/>
      <c r="P7" s="46" t="s">
        <v>62</v>
      </c>
      <c r="Q7" s="260" t="s">
        <v>390</v>
      </c>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t="str">
        <f>IF(Q10="Junio",6,IF(Q10="Julio",7,IF(Q10="Agosto",8,IF(Q10="Septiembre",9,IF(Q10="Octubre",10,"")))))</f>
        <v/>
      </c>
      <c r="R9" s="35"/>
      <c r="S9" s="92" t="str">
        <f>IF(S10="Junio",6,IF(S10="Julio",7,IF(S10="Agosto",8,IF(S10="Septiembre",9,IF(S10="Octubre",10,"")))))</f>
        <v/>
      </c>
      <c r="T9" s="33"/>
      <c r="U9" s="33"/>
      <c r="V9" s="33"/>
      <c r="W9" s="1"/>
      <c r="X9" s="1"/>
    </row>
    <row r="10" spans="1:28" ht="59.25" customHeight="1" outlineLevel="1" x14ac:dyDescent="0.35">
      <c r="A10" s="1"/>
      <c r="B10" s="262" t="s">
        <v>299</v>
      </c>
      <c r="C10" s="262"/>
      <c r="D10" s="110" t="s">
        <v>83</v>
      </c>
      <c r="E10" s="51">
        <f>IF($D10="Não cumpre",0,IF($D10="Parcial",$E$18*0.4,IF($D10="Cumpre",$E$18*0.7,IF($D10="Mais que Cumpre",$E$18*0.85,IF($D10="Melhor Prática",$E$18,0)))))</f>
        <v>1.3999999999999999E-2</v>
      </c>
      <c r="F10" s="52" t="str">
        <f>IF(K20="D","D","-")</f>
        <v>D</v>
      </c>
      <c r="G10" s="52" t="str">
        <f>IF(N20="D","D","-")</f>
        <v>-</v>
      </c>
      <c r="H10" s="52" t="str">
        <f>IF(Q20="D","D","-")</f>
        <v>D</v>
      </c>
      <c r="I10" s="52" t="str">
        <f>IF(T20="D","D","-")</f>
        <v>-</v>
      </c>
      <c r="J10" s="32"/>
      <c r="K10" s="65" t="s">
        <v>300</v>
      </c>
      <c r="L10" s="50" t="s">
        <v>66</v>
      </c>
      <c r="M10" s="74">
        <v>2</v>
      </c>
      <c r="N10" s="50" t="s">
        <v>67</v>
      </c>
      <c r="O10" s="53" t="s">
        <v>68</v>
      </c>
      <c r="P10" s="50" t="s">
        <v>69</v>
      </c>
      <c r="Q10" s="91" t="s">
        <v>301</v>
      </c>
      <c r="R10" s="50" t="s">
        <v>71</v>
      </c>
      <c r="S10" s="91" t="s">
        <v>363</v>
      </c>
      <c r="T10" s="50" t="s">
        <v>73</v>
      </c>
      <c r="U10" s="53" t="s">
        <v>391</v>
      </c>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75</v>
      </c>
      <c r="C12" s="263"/>
      <c r="D12" s="265" t="str">
        <f>IF(F12="","",IF(AND(I12=3,H12=3,G12=3,F12=3),"Melhor Prática",
IF(AND(H12=3,G12=3,F12=3),"Mais que Cumpre",
IF(AND(G12=3,F12=3),"Cumpre",
IF(F12=3,"Parcial","Não cumpre")))))</f>
        <v>Mais que Cumpre</v>
      </c>
      <c r="E12" s="266">
        <f>IF($D12="Não cumpre",0,IF($D12="Parcial",$E$18*0.4,IF($D12="Cumpre",$E$18*0.7,IF($D12="Mais que Cumpre",$E$18*0.85,IF($D12="Melhor Prática",$E$18,0)))))</f>
        <v>1.7000000000000001E-2</v>
      </c>
      <c r="F12" s="261">
        <f>IF($L$24&lt;&gt;"",IF($L$24=3,3,IF($L$24=2,2,1)),"")</f>
        <v>3</v>
      </c>
      <c r="G12" s="261">
        <f>IF($O$24&lt;&gt;"",IF($O$24=3,3,IF($O$24=2,2,1)),"")</f>
        <v>3</v>
      </c>
      <c r="H12" s="261">
        <f>IF($R$24&lt;&gt;"",IF($R$24=3,3,IF($R$24=2,2,1)),"")</f>
        <v>3</v>
      </c>
      <c r="I12" s="261" t="str">
        <f>IF($U$24&lt;&gt;"",IF($U$24=3,3,IF($U$24=2,2,1)),"")</f>
        <v/>
      </c>
      <c r="J12" s="32"/>
      <c r="K12" s="299" t="s">
        <v>76</v>
      </c>
      <c r="L12" s="251"/>
      <c r="M12" s="249" t="s">
        <v>363</v>
      </c>
      <c r="N12" s="250"/>
      <c r="O12" s="299" t="s">
        <v>76</v>
      </c>
      <c r="P12" s="251"/>
      <c r="Q12" s="249"/>
      <c r="R12" s="250"/>
      <c r="S12" s="251" t="s">
        <v>76</v>
      </c>
      <c r="T12" s="251"/>
      <c r="U12" s="249" t="s">
        <v>303</v>
      </c>
      <c r="V12" s="250"/>
      <c r="W12" s="9"/>
      <c r="X12" s="9"/>
      <c r="Y12" s="23"/>
      <c r="Z12" s="2"/>
      <c r="AA12" s="2"/>
      <c r="AB12" s="2"/>
    </row>
    <row r="13" spans="1:28" ht="35.25" customHeight="1" outlineLevel="1" x14ac:dyDescent="0.35">
      <c r="A13" s="1"/>
      <c r="B13" s="264"/>
      <c r="C13" s="264"/>
      <c r="D13" s="265" t="str">
        <f t="shared" ref="D13:D14" si="0">IF(F13="","",IF(AND(I13=3,H13=3,G13=3,F13=3),"MEJOR PRÁCTICA",
IF(AND(H13=3,G13=3,F13=3),"MÁS QUE CUMPLE",
IF(AND(G13=3,F13=3),"CUMPLE",
IF(F13=3,"PARCIAL","NO CUMPLE")))))</f>
        <v/>
      </c>
      <c r="E13" s="266">
        <f>IF($D13="No Cumple",0,IF($D13="Parcial",$E$18*0.4,IF($D13="Cumple",$E$18*0.7,IF($D13="Más que Cumple",$E$18*0.85,IF($D13="Mejor Práctica",$E$18,0)))))</f>
        <v>0</v>
      </c>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304</v>
      </c>
      <c r="W13" s="1"/>
      <c r="X13" s="1"/>
      <c r="Z13" s="3"/>
      <c r="AA13" s="4"/>
      <c r="AB13" s="5"/>
    </row>
    <row r="14" spans="1:28" ht="18.75" customHeight="1" outlineLevel="1" x14ac:dyDescent="0.35">
      <c r="A14" s="1"/>
      <c r="B14" s="264"/>
      <c r="C14" s="264"/>
      <c r="D14" s="265" t="str">
        <f t="shared" si="0"/>
        <v/>
      </c>
      <c r="E14" s="266">
        <f>IF($D14="No Cumple",0,IF($D14="Parcial",$E$18*0.4,IF($D14="Cumple",$E$18*0.7,IF($D14="Más que Cumple",$E$18*0.85,IF($D14="Mejor Práctica",$E$18,0)))))</f>
        <v>0</v>
      </c>
      <c r="F14" s="38"/>
      <c r="G14" s="38"/>
      <c r="H14" s="38"/>
      <c r="I14" s="38"/>
      <c r="J14" s="32"/>
      <c r="K14" s="238" t="s">
        <v>1043</v>
      </c>
      <c r="L14" s="239" t="s">
        <v>1093</v>
      </c>
      <c r="M14" s="239"/>
      <c r="N14" s="243" t="s">
        <v>83</v>
      </c>
      <c r="O14" s="238"/>
      <c r="P14" s="239"/>
      <c r="Q14" s="239"/>
      <c r="R14" s="243"/>
      <c r="S14" s="240"/>
      <c r="T14" s="239"/>
      <c r="U14" s="239"/>
      <c r="V14" s="243"/>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IF(OR(AND(S10=U12,S14&lt;&gt;"finalizado"),AND(S10=Q12,O14&lt;&gt;"finalizado"),AND(S10=M12,K14&lt;&gt;"finalizado")),"Atrasado","No Prazo")),"Não Planificado")</f>
        <v>Atrasado</v>
      </c>
      <c r="E15" s="244"/>
      <c r="F15" s="244"/>
      <c r="G15" s="244"/>
      <c r="H15" s="244"/>
      <c r="I15" s="244"/>
      <c r="J15" s="26"/>
      <c r="K15" s="238"/>
      <c r="L15" s="239"/>
      <c r="M15" s="239"/>
      <c r="N15" s="243"/>
      <c r="O15" s="238"/>
      <c r="P15" s="239"/>
      <c r="Q15" s="239"/>
      <c r="R15" s="243"/>
      <c r="S15" s="240"/>
      <c r="T15" s="239"/>
      <c r="U15" s="239"/>
      <c r="V15" s="243"/>
      <c r="W15" s="1"/>
      <c r="X15" s="1"/>
      <c r="Z15" s="6"/>
      <c r="AA15" s="7"/>
      <c r="AB15" s="7"/>
    </row>
    <row r="16" spans="1:28" ht="21" customHeight="1" x14ac:dyDescent="0.4">
      <c r="A16" s="1"/>
      <c r="B16" s="17"/>
      <c r="C16" s="17"/>
      <c r="D16" s="9"/>
      <c r="E16" s="86" t="str">
        <f>IF(COUNTA(F16:I16)=0,"NBC","BC")</f>
        <v>NBC</v>
      </c>
      <c r="F16" s="86"/>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64</v>
      </c>
      <c r="R17" s="241"/>
      <c r="S17" s="242"/>
      <c r="T17" s="241" t="s">
        <v>85</v>
      </c>
      <c r="U17" s="241"/>
      <c r="V17" s="242"/>
      <c r="W17" s="9"/>
      <c r="X17" s="9"/>
      <c r="Y17" s="23"/>
    </row>
    <row r="18" spans="1:25" ht="20.25" customHeight="1" outlineLevel="2" x14ac:dyDescent="0.35">
      <c r="A18" s="1"/>
      <c r="B18" s="245" t="s">
        <v>317</v>
      </c>
      <c r="C18" s="245"/>
      <c r="D18" s="42" t="s">
        <v>52</v>
      </c>
      <c r="E18" s="39">
        <v>0.02</v>
      </c>
      <c r="F18" s="127"/>
      <c r="G18" s="127"/>
      <c r="H18" s="127"/>
      <c r="I18" s="127"/>
      <c r="J18" s="9"/>
      <c r="K18" s="238" t="s">
        <v>392</v>
      </c>
      <c r="L18" s="240"/>
      <c r="M18" s="243"/>
      <c r="N18" s="238" t="s">
        <v>393</v>
      </c>
      <c r="O18" s="240"/>
      <c r="P18" s="243"/>
      <c r="Q18" s="238" t="s">
        <v>394</v>
      </c>
      <c r="R18" s="240"/>
      <c r="S18" s="243"/>
      <c r="T18" s="240" t="s">
        <v>395</v>
      </c>
      <c r="U18" s="240"/>
      <c r="V18" s="243"/>
      <c r="W18" s="9"/>
      <c r="X18" s="9"/>
      <c r="Y18" s="23"/>
    </row>
    <row r="19" spans="1:25" ht="124.5" customHeight="1" outlineLevel="2" x14ac:dyDescent="0.35">
      <c r="A19" s="1"/>
      <c r="B19" s="245"/>
      <c r="C19" s="245"/>
      <c r="D19" s="42" t="s">
        <v>91</v>
      </c>
      <c r="E19" s="240" t="s">
        <v>336</v>
      </c>
      <c r="F19" s="240"/>
      <c r="G19" s="240"/>
      <c r="H19" s="240"/>
      <c r="I19" s="240"/>
      <c r="J19" s="25"/>
      <c r="K19" s="238"/>
      <c r="L19" s="240"/>
      <c r="M19" s="243"/>
      <c r="N19" s="238"/>
      <c r="O19" s="240"/>
      <c r="P19" s="243"/>
      <c r="Q19" s="238"/>
      <c r="R19" s="240"/>
      <c r="S19" s="243"/>
      <c r="T19" s="240"/>
      <c r="U19" s="240"/>
      <c r="V19" s="243"/>
      <c r="W19" s="9"/>
      <c r="X19" s="9"/>
      <c r="Y19" s="23"/>
    </row>
    <row r="20" spans="1:25" ht="18.75" customHeight="1" outlineLevel="2" x14ac:dyDescent="0.35">
      <c r="A20" s="1"/>
      <c r="B20" s="245"/>
      <c r="C20" s="245"/>
      <c r="D20" s="247" t="s">
        <v>93</v>
      </c>
      <c r="E20" s="248" t="s">
        <v>145</v>
      </c>
      <c r="F20" s="248"/>
      <c r="G20" s="248"/>
      <c r="H20" s="248"/>
      <c r="I20" s="248"/>
      <c r="J20" s="25"/>
      <c r="K20" s="238" t="s">
        <v>306</v>
      </c>
      <c r="L20" s="240"/>
      <c r="M20" s="243"/>
      <c r="N20" s="238"/>
      <c r="O20" s="240"/>
      <c r="P20" s="243"/>
      <c r="Q20" s="238" t="s">
        <v>306</v>
      </c>
      <c r="R20" s="240"/>
      <c r="S20" s="243"/>
      <c r="T20" s="240"/>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396</v>
      </c>
      <c r="L21" s="240"/>
      <c r="M21" s="243"/>
      <c r="N21" s="238" t="s">
        <v>397</v>
      </c>
      <c r="O21" s="240"/>
      <c r="P21" s="243"/>
      <c r="Q21" s="238" t="s">
        <v>398</v>
      </c>
      <c r="R21" s="240"/>
      <c r="S21" s="243"/>
      <c r="T21" s="240" t="s">
        <v>373</v>
      </c>
      <c r="U21" s="240"/>
      <c r="V21" s="243"/>
      <c r="W21" s="9"/>
      <c r="X21" s="9"/>
      <c r="Y21" s="23"/>
    </row>
    <row r="22" spans="1:25" ht="14.5" x14ac:dyDescent="0.35">
      <c r="A22" s="1"/>
      <c r="B22" s="9"/>
      <c r="C22" s="9"/>
      <c r="D22" s="9"/>
      <c r="E22" s="9"/>
      <c r="F22" s="9"/>
      <c r="G22" s="9"/>
      <c r="H22" s="9"/>
      <c r="I22" s="9"/>
      <c r="J22" s="9"/>
      <c r="K22" s="68"/>
      <c r="L22" s="9"/>
      <c r="M22" s="69"/>
      <c r="N22" s="68"/>
      <c r="O22" s="9"/>
      <c r="P22" s="69"/>
      <c r="Q22" s="68"/>
      <c r="R22" s="9"/>
      <c r="S22" s="6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64" t="s">
        <v>99</v>
      </c>
      <c r="U23" s="24" t="s">
        <v>100</v>
      </c>
      <c r="V23" s="55" t="s">
        <v>101</v>
      </c>
      <c r="X23" s="9"/>
      <c r="Y23" s="23"/>
    </row>
    <row r="24" spans="1:25" ht="36.75" customHeight="1" x14ac:dyDescent="0.35">
      <c r="A24" s="1"/>
      <c r="B24" s="9"/>
      <c r="C24" s="9"/>
      <c r="D24" s="9"/>
      <c r="F24" s="235" t="s">
        <v>307</v>
      </c>
      <c r="G24" s="236" t="s">
        <v>36</v>
      </c>
      <c r="H24" s="236"/>
      <c r="I24" s="236"/>
      <c r="K24" s="56">
        <v>1</v>
      </c>
      <c r="L24" s="40">
        <v>3</v>
      </c>
      <c r="M24" s="237"/>
      <c r="N24" s="56">
        <v>1</v>
      </c>
      <c r="O24" s="40">
        <v>3</v>
      </c>
      <c r="P24" s="237"/>
      <c r="Q24" s="56"/>
      <c r="R24" s="40">
        <v>3</v>
      </c>
      <c r="S24" s="237"/>
      <c r="T24" s="40"/>
      <c r="U24" s="40"/>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43"/>
      <c r="U25" s="43"/>
      <c r="V25" s="237"/>
      <c r="X25" s="9"/>
      <c r="Y25" s="23"/>
    </row>
    <row r="26" spans="1:25" ht="208.5" customHeight="1" x14ac:dyDescent="0.35">
      <c r="A26" s="1"/>
      <c r="B26" s="9"/>
      <c r="C26" s="9"/>
      <c r="D26" s="9"/>
      <c r="F26" s="235"/>
      <c r="G26" s="236" t="s">
        <v>308</v>
      </c>
      <c r="H26" s="236"/>
      <c r="I26" s="236"/>
      <c r="K26" s="58" t="s">
        <v>399</v>
      </c>
      <c r="L26" s="45" t="s">
        <v>1129</v>
      </c>
      <c r="M26" s="237"/>
      <c r="N26" s="58"/>
      <c r="O26" s="45" t="s">
        <v>1130</v>
      </c>
      <c r="P26" s="237"/>
      <c r="Q26" s="58"/>
      <c r="R26" s="45" t="s">
        <v>1229</v>
      </c>
      <c r="S26" s="237"/>
      <c r="T26" s="45"/>
      <c r="U26" s="45"/>
      <c r="V26" s="237"/>
      <c r="X26" s="9"/>
      <c r="Y26" s="23"/>
    </row>
    <row r="27" spans="1:25" ht="18" customHeight="1" x14ac:dyDescent="0.35">
      <c r="A27" s="1"/>
      <c r="B27" s="9"/>
      <c r="C27" s="9"/>
      <c r="D27" s="9"/>
      <c r="F27" s="235"/>
      <c r="G27" s="236" t="s">
        <v>311</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 ref="M12:N12"/>
    <mergeCell ref="O12:P12"/>
    <mergeCell ref="K17:M17"/>
    <mergeCell ref="N17:P17"/>
    <mergeCell ref="K14:K15"/>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D15:I15"/>
    <mergeCell ref="B18:C21"/>
    <mergeCell ref="K18:M19"/>
    <mergeCell ref="N18:P19"/>
    <mergeCell ref="Q18:S19"/>
    <mergeCell ref="Q17:S17"/>
    <mergeCell ref="T18:V19"/>
    <mergeCell ref="E19:I19"/>
    <mergeCell ref="D20:D21"/>
    <mergeCell ref="E20:I21"/>
    <mergeCell ref="K20:M20"/>
    <mergeCell ref="N20:P20"/>
    <mergeCell ref="V24:V26"/>
    <mergeCell ref="G26:I26"/>
    <mergeCell ref="G27:I49"/>
    <mergeCell ref="Q20:S20"/>
    <mergeCell ref="T20:V20"/>
    <mergeCell ref="K21:M21"/>
    <mergeCell ref="N21:P21"/>
    <mergeCell ref="Q21:S21"/>
    <mergeCell ref="T21:V21"/>
    <mergeCell ref="F24:F49"/>
    <mergeCell ref="G24:I25"/>
    <mergeCell ref="M24:M26"/>
    <mergeCell ref="P24:P26"/>
    <mergeCell ref="S24:S26"/>
  </mergeCells>
  <conditionalFormatting sqref="D15:I15">
    <cfRule type="containsText" dxfId="908" priority="2" operator="containsText" text="Finalizado">
      <formula>NOT(ISERROR(SEARCH("Finalizado",D15)))</formula>
    </cfRule>
    <cfRule type="containsText" dxfId="907" priority="3" operator="containsText" text="Não Planificado">
      <formula>NOT(ISERROR(SEARCH("Não Planificado",D15)))</formula>
    </cfRule>
    <cfRule type="containsText" dxfId="906" priority="4" operator="containsText" text="No Prazo">
      <formula>NOT(ISERROR(SEARCH("No Prazo",D15)))</formula>
    </cfRule>
    <cfRule type="containsText" dxfId="905" priority="5" operator="containsText" text="Atrasado">
      <formula>NOT(ISERROR(SEARCH("Atrasado",D15)))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15">
      <iconSet showValue="0">
        <cfvo type="percent" val="0"/>
        <cfvo type="num" val="2"/>
        <cfvo type="num" val="3"/>
      </iconSet>
    </cfRule>
  </conditionalFormatting>
  <conditionalFormatting sqref="K25:L25">
    <cfRule type="containsText" dxfId="904" priority="29" operator="containsText" text="PENDIENTE">
      <formula>NOT(ISERROR(SEARCH("PENDIENTE",K25)))</formula>
    </cfRule>
    <cfRule type="containsText" dxfId="903" priority="30" operator="containsText" text="NO VALIDADO">
      <formula>NOT(ISERROR(SEARCH("NO VALIDADO",K25)))</formula>
    </cfRule>
    <cfRule type="containsText" dxfId="902" priority="31" operator="containsText" text="VALIDADO">
      <formula>NOT(ISERROR(SEARCH("VALIDADO",K25)))</formula>
    </cfRule>
  </conditionalFormatting>
  <conditionalFormatting sqref="N25:O25">
    <cfRule type="containsText" dxfId="901" priority="22" operator="containsText" text="PENDIENTE">
      <formula>NOT(ISERROR(SEARCH("PENDIENTE",N25)))</formula>
    </cfRule>
    <cfRule type="containsText" dxfId="900" priority="23" operator="containsText" text="NO VALIDADO">
      <formula>NOT(ISERROR(SEARCH("NO VALIDADO",N25)))</formula>
    </cfRule>
    <cfRule type="containsText" dxfId="899" priority="24" operator="containsText" text="VALIDADO">
      <formula>NOT(ISERROR(SEARCH("VALIDADO",N25)))</formula>
    </cfRule>
  </conditionalFormatting>
  <conditionalFormatting sqref="Q25:R25">
    <cfRule type="containsText" dxfId="898" priority="19" operator="containsText" text="PENDIENTE">
      <formula>NOT(ISERROR(SEARCH("PENDIENTE",Q25)))</formula>
    </cfRule>
    <cfRule type="containsText" dxfId="897" priority="20" operator="containsText" text="NO VALIDADO">
      <formula>NOT(ISERROR(SEARCH("NO VALIDADO",Q25)))</formula>
    </cfRule>
    <cfRule type="containsText" dxfId="896" priority="21" operator="containsText" text="VALIDADO">
      <formula>NOT(ISERROR(SEARCH("VALIDADO",Q25)))</formula>
    </cfRule>
  </conditionalFormatting>
  <conditionalFormatting sqref="T25:U25">
    <cfRule type="containsText" dxfId="895" priority="16" operator="containsText" text="PENDIENTE">
      <formula>NOT(ISERROR(SEARCH("PENDIENTE",T25)))</formula>
    </cfRule>
    <cfRule type="containsText" dxfId="894" priority="17" operator="containsText" text="NO VALIDADO">
      <formula>NOT(ISERROR(SEARCH("NO VALIDADO",T25)))</formula>
    </cfRule>
    <cfRule type="containsText" dxfId="893" priority="18" operator="containsText" text="VALIDADO">
      <formula>NOT(ISERROR(SEARCH("VALIDADO",T25)))</formula>
    </cfRule>
  </conditionalFormatting>
  <dataValidations count="6">
    <dataValidation type="list" allowBlank="1" showInputMessage="1" showErrorMessage="1" sqref="K14:K15 O14:O15 S14:S15" xr:uid="{B88E908C-3535-4796-9ABC-DAE78094DFCB}">
      <formula1>"No Iniciado, En Progreso,Finalizado"</formula1>
    </dataValidation>
    <dataValidation type="list" allowBlank="1" showInputMessage="1" showErrorMessage="1" sqref="AB14:AB15" xr:uid="{69937AEF-9E6F-4029-8011-BF851D5A27FB}">
      <formula1>"No Cumple, Parcial, Cumple, Más que Cumple, Mejor Práctica"</formula1>
    </dataValidation>
    <dataValidation type="list" allowBlank="1" showInputMessage="1" showErrorMessage="1" sqref="Q10 S10" xr:uid="{FF72AC63-6526-4CA7-A1A7-75F30158583F}">
      <formula1>" Junho,Julho,Agosto,Setembro,Outubro"</formula1>
    </dataValidation>
    <dataValidation type="list" allowBlank="1" showInputMessage="1" showErrorMessage="1" sqref="M12:N12 Q12:R12 U12:V12" xr:uid="{03D6AE80-494D-43FD-8348-066C1D79A9F5}">
      <formula1>"Maio,Junho,Julho,Agosto,Setembro,Outubro"</formula1>
    </dataValidation>
    <dataValidation type="list" allowBlank="1" showInputMessage="1" showErrorMessage="1" sqref="O10" xr:uid="{338C48A8-C0E1-43CE-B24C-4734F365AE47}">
      <formula1>"Alta,Baixa,Não Planificado"</formula1>
    </dataValidation>
    <dataValidation type="list" allowBlank="1" showInputMessage="1" showErrorMessage="1" sqref="D10 R14:R15 N14:N15 V14:V15" xr:uid="{87AD5A25-5C2E-4B89-9EDC-691CAB0C67C4}">
      <formula1>"Não Cumpre, Parcial, Cumpre, Mais que Cumpre, Melhor Prática"</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5E7EA720-D742-450F-AE4D-14FB017724FE}">
            <x14:iconSet iconSet="3Stars" showValue="0">
              <x14:cfvo type="percent">
                <xm:f>0</xm:f>
              </x14:cfvo>
              <x14:cfvo type="num">
                <xm:f>2</xm:f>
              </x14:cfvo>
              <x14:cfvo type="num">
                <xm:f>3</xm:f>
              </x14:cfvo>
            </x14:iconSet>
          </x14:cfRule>
          <xm:sqref>M10</xm:sqref>
        </x14:conditionalFormatting>
      </x14:conditionalFormattings>
    </ext>
  </extLst>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CACCC9C-C7D2-475D-A99B-35BBEA925710}">
  <dimension ref="A1:AB51"/>
  <sheetViews>
    <sheetView showGridLines="0" zoomScale="40" zoomScaleNormal="40" workbookViewId="0">
      <pane xSplit="3" ySplit="4" topLeftCell="D17" activePane="bottomRight" state="frozen"/>
      <selection activeCell="K3" sqref="K3:S4"/>
      <selection pane="topRight" activeCell="K3" sqref="K3:S4"/>
      <selection pane="bottomLeft" activeCell="K3" sqref="K3:S4"/>
      <selection pane="bottomRight" activeCell="N18" sqref="N18:P19"/>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02" t="s">
        <v>400</v>
      </c>
      <c r="L3" s="302"/>
      <c r="M3" s="302"/>
      <c r="N3" s="302"/>
      <c r="O3" s="302"/>
      <c r="P3" s="302"/>
      <c r="Q3" s="302"/>
      <c r="R3" s="302"/>
      <c r="S3" s="302"/>
      <c r="T3" s="63"/>
      <c r="U3" s="63"/>
      <c r="V3" s="63"/>
      <c r="W3" s="10"/>
      <c r="X3" s="10"/>
      <c r="Y3" s="12"/>
      <c r="Z3" s="12"/>
      <c r="AA3" s="12"/>
    </row>
    <row r="4" spans="1:28" ht="35.25" customHeight="1" x14ac:dyDescent="0.35">
      <c r="A4" s="1"/>
      <c r="B4" s="1"/>
      <c r="C4" s="10"/>
      <c r="D4" s="255"/>
      <c r="E4" s="255"/>
      <c r="F4" s="255"/>
      <c r="G4" s="255"/>
      <c r="H4" s="255"/>
      <c r="I4" s="255"/>
      <c r="J4" s="61"/>
      <c r="K4" s="303"/>
      <c r="L4" s="303"/>
      <c r="M4" s="303"/>
      <c r="N4" s="303"/>
      <c r="O4" s="303"/>
      <c r="P4" s="303"/>
      <c r="Q4" s="303"/>
      <c r="R4" s="303"/>
      <c r="S4" s="303"/>
      <c r="T4" s="61"/>
      <c r="U4" s="61"/>
      <c r="V4" s="61"/>
      <c r="W4" s="61"/>
      <c r="X4" s="14"/>
      <c r="Y4" s="21"/>
      <c r="Z4" s="22"/>
      <c r="AA4" s="22"/>
    </row>
    <row r="5" spans="1:28" ht="32.5" x14ac:dyDescent="0.6">
      <c r="A5" s="1"/>
      <c r="B5" s="15"/>
      <c r="C5" s="13"/>
      <c r="D5" s="258" t="s">
        <v>293</v>
      </c>
      <c r="E5" s="258"/>
      <c r="F5" s="258"/>
      <c r="G5" s="258"/>
      <c r="H5" s="258"/>
      <c r="I5" s="258"/>
      <c r="J5" s="26"/>
      <c r="K5" s="258" t="s">
        <v>294</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Parcial</v>
      </c>
      <c r="E7" s="47">
        <f>IF($D7="Não cumpre",0,IF($D7="Parcial",$E$18*0.4,IF($D7="Cumpre",$E$18*0.7,IF($D7="Mais que Cumpre",$E$18*0.85,IF($D7="Melhor Prática",$E$18,0)))))</f>
        <v>1.0000000000000002E-2</v>
      </c>
      <c r="F7" s="48">
        <f>IF($K$24&lt;&gt;"",IF($K$24=3,3,IF($K$24=2,2,1)),"")</f>
        <v>3</v>
      </c>
      <c r="G7" s="48">
        <f>IF($N$24&lt;&gt;"",IF($N$24=3,3,IF($N$24=2,2,1)),"")</f>
        <v>2</v>
      </c>
      <c r="H7" s="48">
        <f>IF($Q$24&lt;&gt;"",IF($Q$24=3,3,IF($Q$24=2,2,1)),"")</f>
        <v>3</v>
      </c>
      <c r="I7" s="48">
        <f>IF($T$24&lt;&gt;"",IF($T$24=3,3,IF($T$24=2,2,1)),"")</f>
        <v>3</v>
      </c>
      <c r="J7" s="32"/>
      <c r="K7" s="49" t="s">
        <v>297</v>
      </c>
      <c r="L7" s="46" t="s">
        <v>60</v>
      </c>
      <c r="M7" s="260"/>
      <c r="N7" s="260"/>
      <c r="O7" s="260"/>
      <c r="P7" s="46" t="s">
        <v>62</v>
      </c>
      <c r="Q7" s="260" t="s">
        <v>1081</v>
      </c>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t="str">
        <f>IF(Q10="Junio",6,IF(Q10="Julio",7,IF(Q10="Agosto",8,IF(Q10="Septiembre",9,IF(Q10="Octubre",10,"")))))</f>
        <v/>
      </c>
      <c r="R9" s="35"/>
      <c r="S9" s="92">
        <f>IF(S10="Junio",6,IF(S10="Julio",7,IF(S10="Agosto",8,IF(S10="Septiembre",9,IF(S10="Octubre",10,"")))))</f>
        <v>8</v>
      </c>
      <c r="T9" s="33"/>
      <c r="U9" s="33"/>
      <c r="V9" s="33"/>
      <c r="W9" s="1"/>
      <c r="X9" s="1"/>
    </row>
    <row r="10" spans="1:28" ht="59.25" customHeight="1" outlineLevel="1" x14ac:dyDescent="0.35">
      <c r="A10" s="1"/>
      <c r="B10" s="262" t="s">
        <v>299</v>
      </c>
      <c r="C10" s="262"/>
      <c r="D10" s="110" t="s">
        <v>85</v>
      </c>
      <c r="E10" s="51">
        <f>IF($D10="Não cumpre",0,IF($D10="Parcial",$E$18*0.4,IF($D10="Cumpre",$E$18*0.7,IF($D10="Mais que Cumpre",$E$18*0.85,IF($D10="Melhor Prática",$E$18,0)))))</f>
        <v>2.5000000000000001E-2</v>
      </c>
      <c r="F10" s="52" t="str">
        <f>IF(K20="D","D","-")</f>
        <v>D</v>
      </c>
      <c r="G10" s="52" t="str">
        <f>IF(N20="D","D","-")</f>
        <v>D</v>
      </c>
      <c r="H10" s="52" t="str">
        <f>IF(Q20="D","D","-")</f>
        <v>D</v>
      </c>
      <c r="I10" s="52" t="str">
        <f>IF(T20="D","D","-")</f>
        <v>-</v>
      </c>
      <c r="J10" s="32"/>
      <c r="K10" s="65" t="s">
        <v>300</v>
      </c>
      <c r="L10" s="50" t="s">
        <v>66</v>
      </c>
      <c r="M10" s="74">
        <v>3</v>
      </c>
      <c r="N10" s="50" t="s">
        <v>67</v>
      </c>
      <c r="O10" s="53" t="s">
        <v>68</v>
      </c>
      <c r="P10" s="50" t="s">
        <v>69</v>
      </c>
      <c r="Q10" s="91" t="s">
        <v>70</v>
      </c>
      <c r="R10" s="50" t="s">
        <v>71</v>
      </c>
      <c r="S10" s="91" t="s">
        <v>303</v>
      </c>
      <c r="T10" s="50" t="s">
        <v>73</v>
      </c>
      <c r="U10" s="53" t="s">
        <v>302</v>
      </c>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75</v>
      </c>
      <c r="C12" s="263"/>
      <c r="D12" s="265" t="str">
        <f>IF(F12="","",IF(AND(I12=3,H12=3,G12=3,F12=3),"Melhor Prática",
IF(AND(H12=3,G12=3,F12=3),"Mais que Cumpre",
IF(AND(G12=3,F12=3),"Cumpre",
IF(F12=3,"Parcial","Não cumpre")))))</f>
        <v>Melhor Prática</v>
      </c>
      <c r="E12" s="266">
        <f>IF($D12="Não cumpre",0,IF($D12="Parcial",$E$18*0.4,IF($D12="Cumpre",$E$18*0.7,IF($D12="Mais que Cumpre",$E$18*0.85,IF($D12="Melhor Prática",$E$18,0)))))</f>
        <v>2.5000000000000001E-2</v>
      </c>
      <c r="F12" s="261">
        <f>IF($L$24&lt;&gt;"",IF($L$24=3,3,IF($L$24=2,2,1)),"")</f>
        <v>3</v>
      </c>
      <c r="G12" s="261">
        <f>IF($O$24&lt;&gt;"",IF($O$24=3,3,IF($O$24=2,2,1)),"")</f>
        <v>3</v>
      </c>
      <c r="H12" s="261">
        <f>IF($R$24&lt;&gt;"",IF($R$24=3,3,IF($R$24=2,2,1)),"")</f>
        <v>3</v>
      </c>
      <c r="I12" s="261">
        <f>IF($U$24&lt;&gt;"",IF($U$24=3,3,IF($U$24=2,2,1)),"")</f>
        <v>3</v>
      </c>
      <c r="J12" s="32"/>
      <c r="K12" s="299" t="s">
        <v>76</v>
      </c>
      <c r="L12" s="251"/>
      <c r="M12" s="249" t="s">
        <v>72</v>
      </c>
      <c r="N12" s="250"/>
      <c r="O12" s="299" t="s">
        <v>76</v>
      </c>
      <c r="P12" s="251"/>
      <c r="Q12" s="249" t="s">
        <v>363</v>
      </c>
      <c r="R12" s="250"/>
      <c r="S12" s="251" t="s">
        <v>76</v>
      </c>
      <c r="T12" s="251"/>
      <c r="U12" s="249" t="s">
        <v>303</v>
      </c>
      <c r="V12" s="250"/>
      <c r="W12" s="9"/>
      <c r="X12" s="9"/>
      <c r="Y12" s="23"/>
      <c r="Z12" s="2"/>
      <c r="AA12" s="2"/>
      <c r="AB12" s="2"/>
    </row>
    <row r="13" spans="1:28" ht="35.25" customHeight="1" outlineLevel="1" x14ac:dyDescent="0.35">
      <c r="A13" s="1"/>
      <c r="B13" s="264"/>
      <c r="C13" s="264"/>
      <c r="D13" s="265" t="str">
        <f t="shared" ref="D13:D14" si="0">IF(F13="","",IF(AND(I13=3,H13=3,G13=3,F13=3),"MEJOR PRÁCTICA",
IF(AND(H13=3,G13=3,F13=3),"MÁS QUE CUMPLE",
IF(AND(G13=3,F13=3),"CUMPLE",
IF(F13=3,"PARCIAL","NO CUMPLE")))))</f>
        <v/>
      </c>
      <c r="E13" s="266">
        <f>IF($D13="No Cumple",0,IF($D13="Parcial",$E$18*0.4,IF($D13="Cumple",$E$18*0.7,IF($D13="Más que Cumple",$E$18*0.85,IF($D13="Mejor Práctica",$E$18,0)))))</f>
        <v>0</v>
      </c>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304</v>
      </c>
      <c r="W13" s="1"/>
      <c r="X13" s="1"/>
      <c r="Z13" s="3"/>
      <c r="AA13" s="4"/>
      <c r="AB13" s="5"/>
    </row>
    <row r="14" spans="1:28" ht="18.75" customHeight="1" outlineLevel="1" x14ac:dyDescent="0.35">
      <c r="A14" s="1"/>
      <c r="B14" s="264"/>
      <c r="C14" s="264"/>
      <c r="D14" s="265" t="str">
        <f t="shared" si="0"/>
        <v/>
      </c>
      <c r="E14" s="266">
        <f>IF($D14="No Cumple",0,IF($D14="Parcial",$E$18*0.4,IF($D14="Cumple",$E$18*0.7,IF($D14="Más que Cumple",$E$18*0.85,IF($D14="Mejor Práctica",$E$18,0)))))</f>
        <v>0</v>
      </c>
      <c r="F14" s="38"/>
      <c r="G14" s="38"/>
      <c r="H14" s="38"/>
      <c r="I14" s="38"/>
      <c r="J14" s="32"/>
      <c r="K14" s="238" t="s">
        <v>1043</v>
      </c>
      <c r="L14" s="239"/>
      <c r="M14" s="239"/>
      <c r="N14" s="243" t="s">
        <v>82</v>
      </c>
      <c r="O14" s="238" t="s">
        <v>1043</v>
      </c>
      <c r="P14" s="239"/>
      <c r="Q14" s="239"/>
      <c r="R14" s="243" t="s">
        <v>85</v>
      </c>
      <c r="S14" s="240"/>
      <c r="T14" s="239"/>
      <c r="U14" s="239"/>
      <c r="V14" s="243"/>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IF(OR(AND(S10=U12,S14&lt;&gt;"finalizado"),AND(S10=Q12,O14&lt;&gt;"finalizado"),AND(S10=M12,K14&lt;&gt;"finalizado")),"Atrasado","No Prazo")),"Não Planificado")</f>
        <v>Atrasado</v>
      </c>
      <c r="E15" s="244"/>
      <c r="F15" s="244"/>
      <c r="G15" s="244"/>
      <c r="H15" s="244"/>
      <c r="I15" s="244"/>
      <c r="J15" s="26"/>
      <c r="K15" s="238"/>
      <c r="L15" s="239"/>
      <c r="M15" s="239"/>
      <c r="N15" s="243"/>
      <c r="O15" s="238"/>
      <c r="P15" s="239"/>
      <c r="Q15" s="239"/>
      <c r="R15" s="243"/>
      <c r="S15" s="240"/>
      <c r="T15" s="239"/>
      <c r="U15" s="239"/>
      <c r="V15" s="243"/>
      <c r="W15" s="1"/>
      <c r="X15" s="1"/>
      <c r="Z15" s="6"/>
      <c r="AA15" s="7"/>
      <c r="AB15" s="7"/>
    </row>
    <row r="16" spans="1:28" ht="21" customHeight="1" x14ac:dyDescent="0.4">
      <c r="A16" s="1"/>
      <c r="B16" s="17"/>
      <c r="C16" s="17"/>
      <c r="D16" s="9"/>
      <c r="E16" s="86" t="str">
        <f>IF(COUNTA(F16:I16)=0,"NBC","BC")</f>
        <v>NBC</v>
      </c>
      <c r="F16" s="86"/>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64</v>
      </c>
      <c r="R17" s="241"/>
      <c r="S17" s="242"/>
      <c r="T17" s="241" t="s">
        <v>85</v>
      </c>
      <c r="U17" s="241"/>
      <c r="V17" s="242"/>
      <c r="W17" s="9"/>
      <c r="X17" s="9"/>
      <c r="Y17" s="23"/>
    </row>
    <row r="18" spans="1:25" ht="20.25" customHeight="1" outlineLevel="2" x14ac:dyDescent="0.35">
      <c r="A18" s="1"/>
      <c r="B18" s="245" t="s">
        <v>317</v>
      </c>
      <c r="C18" s="245"/>
      <c r="D18" s="42" t="s">
        <v>52</v>
      </c>
      <c r="E18" s="39">
        <v>2.5000000000000001E-2</v>
      </c>
      <c r="F18" s="127"/>
      <c r="G18" s="127"/>
      <c r="H18" s="127"/>
      <c r="I18" s="127"/>
      <c r="J18" s="9"/>
      <c r="K18" s="238" t="s">
        <v>401</v>
      </c>
      <c r="L18" s="240"/>
      <c r="M18" s="243"/>
      <c r="N18" s="238" t="s">
        <v>402</v>
      </c>
      <c r="O18" s="240"/>
      <c r="P18" s="243"/>
      <c r="Q18" s="238" t="s">
        <v>403</v>
      </c>
      <c r="R18" s="240"/>
      <c r="S18" s="243"/>
      <c r="T18" s="240" t="s">
        <v>404</v>
      </c>
      <c r="U18" s="240"/>
      <c r="V18" s="243"/>
      <c r="W18" s="9"/>
      <c r="X18" s="9"/>
      <c r="Y18" s="23"/>
    </row>
    <row r="19" spans="1:25" ht="124.5" customHeight="1" outlineLevel="2" x14ac:dyDescent="0.35">
      <c r="A19" s="1"/>
      <c r="B19" s="245"/>
      <c r="C19" s="245"/>
      <c r="D19" s="42" t="s">
        <v>91</v>
      </c>
      <c r="E19" s="240" t="s">
        <v>405</v>
      </c>
      <c r="F19" s="240"/>
      <c r="G19" s="240"/>
      <c r="H19" s="240"/>
      <c r="I19" s="240"/>
      <c r="J19" s="25"/>
      <c r="K19" s="238"/>
      <c r="L19" s="240"/>
      <c r="M19" s="243"/>
      <c r="N19" s="238"/>
      <c r="O19" s="240"/>
      <c r="P19" s="243"/>
      <c r="Q19" s="238"/>
      <c r="R19" s="240"/>
      <c r="S19" s="243"/>
      <c r="T19" s="240"/>
      <c r="U19" s="240"/>
      <c r="V19" s="243"/>
      <c r="W19" s="9"/>
      <c r="X19" s="9"/>
      <c r="Y19" s="23"/>
    </row>
    <row r="20" spans="1:25" ht="18.75" customHeight="1" outlineLevel="2" x14ac:dyDescent="0.35">
      <c r="A20" s="1"/>
      <c r="B20" s="245"/>
      <c r="C20" s="245"/>
      <c r="D20" s="247" t="s">
        <v>93</v>
      </c>
      <c r="E20" s="248" t="s">
        <v>145</v>
      </c>
      <c r="F20" s="248"/>
      <c r="G20" s="248"/>
      <c r="H20" s="248"/>
      <c r="I20" s="248"/>
      <c r="J20" s="25"/>
      <c r="K20" s="238" t="s">
        <v>306</v>
      </c>
      <c r="L20" s="240"/>
      <c r="M20" s="243"/>
      <c r="N20" s="238" t="s">
        <v>306</v>
      </c>
      <c r="O20" s="240"/>
      <c r="P20" s="243"/>
      <c r="Q20" s="238" t="s">
        <v>306</v>
      </c>
      <c r="R20" s="240"/>
      <c r="S20" s="243"/>
      <c r="T20" s="240"/>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406</v>
      </c>
      <c r="L21" s="240"/>
      <c r="M21" s="243"/>
      <c r="N21" s="238" t="s">
        <v>407</v>
      </c>
      <c r="O21" s="240"/>
      <c r="P21" s="243"/>
      <c r="Q21" s="238" t="s">
        <v>408</v>
      </c>
      <c r="R21" s="240"/>
      <c r="S21" s="243"/>
      <c r="T21" s="240" t="s">
        <v>409</v>
      </c>
      <c r="U21" s="240"/>
      <c r="V21" s="243"/>
      <c r="W21" s="9"/>
      <c r="X21" s="9"/>
      <c r="Y21" s="23"/>
    </row>
    <row r="22" spans="1:25" ht="14.5" x14ac:dyDescent="0.35">
      <c r="A22" s="1"/>
      <c r="B22" s="9"/>
      <c r="C22" s="9"/>
      <c r="D22" s="9"/>
      <c r="E22" s="9"/>
      <c r="F22" s="9"/>
      <c r="G22" s="9"/>
      <c r="H22" s="9"/>
      <c r="I22" s="9"/>
      <c r="J22" s="9"/>
      <c r="K22" s="68"/>
      <c r="L22" s="9"/>
      <c r="M22" s="69"/>
      <c r="N22" s="68"/>
      <c r="O22" s="9"/>
      <c r="P22" s="69"/>
      <c r="Q22" s="68"/>
      <c r="R22" s="9"/>
      <c r="S22" s="6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64" t="s">
        <v>99</v>
      </c>
      <c r="U23" s="24" t="s">
        <v>100</v>
      </c>
      <c r="V23" s="55" t="s">
        <v>101</v>
      </c>
      <c r="X23" s="9"/>
      <c r="Y23" s="23"/>
    </row>
    <row r="24" spans="1:25" ht="36.75" customHeight="1" x14ac:dyDescent="0.35">
      <c r="A24" s="1"/>
      <c r="B24" s="9"/>
      <c r="C24" s="9"/>
      <c r="D24" s="9"/>
      <c r="F24" s="235" t="s">
        <v>307</v>
      </c>
      <c r="G24" s="236" t="s">
        <v>36</v>
      </c>
      <c r="H24" s="236"/>
      <c r="I24" s="236"/>
      <c r="K24" s="56">
        <v>3</v>
      </c>
      <c r="L24" s="40">
        <v>3</v>
      </c>
      <c r="M24" s="237"/>
      <c r="N24" s="56">
        <v>2</v>
      </c>
      <c r="O24" s="40">
        <v>3</v>
      </c>
      <c r="P24" s="237"/>
      <c r="Q24" s="56">
        <v>3</v>
      </c>
      <c r="R24" s="40">
        <v>3</v>
      </c>
      <c r="S24" s="237"/>
      <c r="T24" s="40">
        <v>3</v>
      </c>
      <c r="U24" s="40">
        <v>3</v>
      </c>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43"/>
      <c r="U25" s="43"/>
      <c r="V25" s="237"/>
      <c r="X25" s="9"/>
      <c r="Y25" s="23"/>
    </row>
    <row r="26" spans="1:25" ht="208.5" customHeight="1" x14ac:dyDescent="0.35">
      <c r="A26" s="1"/>
      <c r="B26" s="9"/>
      <c r="C26" s="9"/>
      <c r="D26" s="9"/>
      <c r="F26" s="235"/>
      <c r="G26" s="236" t="s">
        <v>308</v>
      </c>
      <c r="H26" s="236"/>
      <c r="I26" s="236"/>
      <c r="K26" s="58" t="s">
        <v>1082</v>
      </c>
      <c r="L26" s="45" t="s">
        <v>1133</v>
      </c>
      <c r="M26" s="237"/>
      <c r="N26" s="58" t="s">
        <v>1081</v>
      </c>
      <c r="O26" s="45" t="s">
        <v>1198</v>
      </c>
      <c r="P26" s="237"/>
      <c r="Q26" s="58"/>
      <c r="R26" s="45" t="s">
        <v>1134</v>
      </c>
      <c r="S26" s="237"/>
      <c r="T26" s="45"/>
      <c r="U26" s="45"/>
      <c r="V26" s="237"/>
      <c r="X26" s="9"/>
      <c r="Y26" s="23"/>
    </row>
    <row r="27" spans="1:25" ht="18" customHeight="1" x14ac:dyDescent="0.35">
      <c r="A27" s="1"/>
      <c r="B27" s="9"/>
      <c r="C27" s="9"/>
      <c r="D27" s="9"/>
      <c r="F27" s="235"/>
      <c r="G27" s="236" t="s">
        <v>311</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 ref="M12:N12"/>
    <mergeCell ref="O12:P12"/>
    <mergeCell ref="K17:M17"/>
    <mergeCell ref="N17:P17"/>
    <mergeCell ref="K14:K15"/>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D15:I15"/>
    <mergeCell ref="B18:C21"/>
    <mergeCell ref="K18:M19"/>
    <mergeCell ref="N18:P19"/>
    <mergeCell ref="Q18:S19"/>
    <mergeCell ref="Q17:S17"/>
    <mergeCell ref="T18:V19"/>
    <mergeCell ref="E19:I19"/>
    <mergeCell ref="D20:D21"/>
    <mergeCell ref="E20:I21"/>
    <mergeCell ref="K20:M20"/>
    <mergeCell ref="N20:P20"/>
    <mergeCell ref="V24:V26"/>
    <mergeCell ref="G26:I26"/>
    <mergeCell ref="G27:I49"/>
    <mergeCell ref="Q20:S20"/>
    <mergeCell ref="T20:V20"/>
    <mergeCell ref="K21:M21"/>
    <mergeCell ref="N21:P21"/>
    <mergeCell ref="Q21:S21"/>
    <mergeCell ref="T21:V21"/>
    <mergeCell ref="F24:F49"/>
    <mergeCell ref="G24:I25"/>
    <mergeCell ref="M24:M26"/>
    <mergeCell ref="P24:P26"/>
    <mergeCell ref="S24:S26"/>
  </mergeCells>
  <conditionalFormatting sqref="D15:I15">
    <cfRule type="containsText" dxfId="892" priority="2" operator="containsText" text="Finalizado">
      <formula>NOT(ISERROR(SEARCH("Finalizado",D15)))</formula>
    </cfRule>
    <cfRule type="containsText" dxfId="891" priority="3" operator="containsText" text="Não Planificado">
      <formula>NOT(ISERROR(SEARCH("Não Planificado",D15)))</formula>
    </cfRule>
    <cfRule type="containsText" dxfId="890" priority="4" operator="containsText" text="No Prazo">
      <formula>NOT(ISERROR(SEARCH("No Prazo",D15)))</formula>
    </cfRule>
    <cfRule type="containsText" dxfId="889" priority="5" operator="containsText" text="Atrasado">
      <formula>NOT(ISERROR(SEARCH("Atrasado",D15)))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15">
      <iconSet showValue="0">
        <cfvo type="percent" val="0"/>
        <cfvo type="num" val="2"/>
        <cfvo type="num" val="3"/>
      </iconSet>
    </cfRule>
  </conditionalFormatting>
  <conditionalFormatting sqref="K25:L25">
    <cfRule type="containsText" dxfId="888" priority="29" operator="containsText" text="PENDIENTE">
      <formula>NOT(ISERROR(SEARCH("PENDIENTE",K25)))</formula>
    </cfRule>
    <cfRule type="containsText" dxfId="887" priority="30" operator="containsText" text="NO VALIDADO">
      <formula>NOT(ISERROR(SEARCH("NO VALIDADO",K25)))</formula>
    </cfRule>
    <cfRule type="containsText" dxfId="886" priority="31" operator="containsText" text="VALIDADO">
      <formula>NOT(ISERROR(SEARCH("VALIDADO",K25)))</formula>
    </cfRule>
  </conditionalFormatting>
  <conditionalFormatting sqref="N25:O25">
    <cfRule type="containsText" dxfId="885" priority="22" operator="containsText" text="PENDIENTE">
      <formula>NOT(ISERROR(SEARCH("PENDIENTE",N25)))</formula>
    </cfRule>
    <cfRule type="containsText" dxfId="884" priority="23" operator="containsText" text="NO VALIDADO">
      <formula>NOT(ISERROR(SEARCH("NO VALIDADO",N25)))</formula>
    </cfRule>
    <cfRule type="containsText" dxfId="883" priority="24" operator="containsText" text="VALIDADO">
      <formula>NOT(ISERROR(SEARCH("VALIDADO",N25)))</formula>
    </cfRule>
  </conditionalFormatting>
  <conditionalFormatting sqref="Q25:R25">
    <cfRule type="containsText" dxfId="882" priority="19" operator="containsText" text="PENDIENTE">
      <formula>NOT(ISERROR(SEARCH("PENDIENTE",Q25)))</formula>
    </cfRule>
    <cfRule type="containsText" dxfId="881" priority="20" operator="containsText" text="NO VALIDADO">
      <formula>NOT(ISERROR(SEARCH("NO VALIDADO",Q25)))</formula>
    </cfRule>
    <cfRule type="containsText" dxfId="880" priority="21" operator="containsText" text="VALIDADO">
      <formula>NOT(ISERROR(SEARCH("VALIDADO",Q25)))</formula>
    </cfRule>
  </conditionalFormatting>
  <conditionalFormatting sqref="T25:U25">
    <cfRule type="containsText" dxfId="879" priority="16" operator="containsText" text="PENDIENTE">
      <formula>NOT(ISERROR(SEARCH("PENDIENTE",T25)))</formula>
    </cfRule>
    <cfRule type="containsText" dxfId="878" priority="17" operator="containsText" text="NO VALIDADO">
      <formula>NOT(ISERROR(SEARCH("NO VALIDADO",T25)))</formula>
    </cfRule>
    <cfRule type="containsText" dxfId="877" priority="18" operator="containsText" text="VALIDADO">
      <formula>NOT(ISERROR(SEARCH("VALIDADO",T25)))</formula>
    </cfRule>
  </conditionalFormatting>
  <dataValidations count="6">
    <dataValidation type="list" allowBlank="1" showInputMessage="1" showErrorMessage="1" sqref="AB14:AB15" xr:uid="{98E3CAE6-4A04-4A62-B289-25BA0EFBA287}">
      <formula1>"No Cumple, Parcial, Cumple, Más que Cumple, Mejor Práctica"</formula1>
    </dataValidation>
    <dataValidation type="list" allowBlank="1" showInputMessage="1" showErrorMessage="1" sqref="K14:K15 O14:O15 S14:S15" xr:uid="{8DAE1C4D-5BDE-4FB1-A166-0B0C805213B7}">
      <formula1>"No Iniciado, En Progreso,Finalizado"</formula1>
    </dataValidation>
    <dataValidation type="list" allowBlank="1" showInputMessage="1" showErrorMessage="1" sqref="Q10 S10" xr:uid="{E3879560-F2E5-4E62-8301-83F17836B28C}">
      <formula1>" Junho,Julho,Agosto,Setembro,Outubro"</formula1>
    </dataValidation>
    <dataValidation type="list" allowBlank="1" showInputMessage="1" showErrorMessage="1" sqref="M12:N12 Q12:R12 U12:V12" xr:uid="{907E7EA7-F3C3-4FC0-8D13-EACE2B57019E}">
      <formula1>"Maio,Junho,Julho,Agosto,Setembro,Outubro"</formula1>
    </dataValidation>
    <dataValidation type="list" allowBlank="1" showInputMessage="1" showErrorMessage="1" sqref="O10" xr:uid="{BE9812B5-0D19-4275-B5B5-4035D262B745}">
      <formula1>"Alta,Baixa,Não Planificado"</formula1>
    </dataValidation>
    <dataValidation type="list" allowBlank="1" showInputMessage="1" showErrorMessage="1" sqref="D10 R14:R15 N14:N15 V14:V15" xr:uid="{D046B17F-2D46-4B5B-BFF7-281152E5BA88}">
      <formula1>"Não Cumpre, Parcial, Cumpre, Mais que Cumpre, Melhor Prática"</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7569FD88-DF20-4165-BE24-D10B9ED6DE5B}">
            <x14:iconSet iconSet="3Stars" showValue="0">
              <x14:cfvo type="percent">
                <xm:f>0</xm:f>
              </x14:cfvo>
              <x14:cfvo type="num">
                <xm:f>2</xm:f>
              </x14:cfvo>
              <x14:cfvo type="num">
                <xm:f>3</xm:f>
              </x14:cfvo>
            </x14:iconSet>
          </x14:cfRule>
          <xm:sqref>M10</xm:sqref>
        </x14:conditionalFormatting>
      </x14:conditionalFormattings>
    </ext>
  </extLst>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3029BEB-6DE2-424E-AE82-A03C1984F974}">
  <dimension ref="A1:AB51"/>
  <sheetViews>
    <sheetView showGridLines="0" zoomScale="50" zoomScaleNormal="50" workbookViewId="0">
      <pane xSplit="3" ySplit="4" topLeftCell="F12" activePane="bottomRight" state="frozen"/>
      <selection activeCell="K3" sqref="K3:S4"/>
      <selection pane="topRight" activeCell="K3" sqref="K3:S4"/>
      <selection pane="bottomLeft" activeCell="K3" sqref="K3:S4"/>
      <selection pane="bottomRight" activeCell="Q18" sqref="Q18:S19"/>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02" t="s">
        <v>410</v>
      </c>
      <c r="L3" s="302"/>
      <c r="M3" s="302"/>
      <c r="N3" s="302"/>
      <c r="O3" s="302"/>
      <c r="P3" s="302"/>
      <c r="Q3" s="302"/>
      <c r="R3" s="302"/>
      <c r="S3" s="302"/>
      <c r="T3" s="63"/>
      <c r="U3" s="63"/>
      <c r="V3" s="63"/>
      <c r="W3" s="10"/>
      <c r="X3" s="10"/>
      <c r="Y3" s="12"/>
      <c r="Z3" s="12"/>
      <c r="AA3" s="12"/>
    </row>
    <row r="4" spans="1:28" ht="35.25" customHeight="1" x14ac:dyDescent="0.35">
      <c r="A4" s="1"/>
      <c r="B4" s="1"/>
      <c r="C4" s="10"/>
      <c r="D4" s="255"/>
      <c r="E4" s="255"/>
      <c r="F4" s="255"/>
      <c r="G4" s="255"/>
      <c r="H4" s="255"/>
      <c r="I4" s="255"/>
      <c r="J4" s="61"/>
      <c r="K4" s="303"/>
      <c r="L4" s="303"/>
      <c r="M4" s="303"/>
      <c r="N4" s="303"/>
      <c r="O4" s="303"/>
      <c r="P4" s="303"/>
      <c r="Q4" s="303"/>
      <c r="R4" s="303"/>
      <c r="S4" s="303"/>
      <c r="T4" s="61"/>
      <c r="U4" s="61"/>
      <c r="V4" s="61"/>
      <c r="W4" s="61"/>
      <c r="X4" s="14"/>
      <c r="Y4" s="21"/>
      <c r="Z4" s="22"/>
      <c r="AA4" s="22"/>
    </row>
    <row r="5" spans="1:28" ht="32.5" x14ac:dyDescent="0.6">
      <c r="A5" s="1"/>
      <c r="B5" s="15"/>
      <c r="C5" s="13"/>
      <c r="D5" s="258" t="s">
        <v>293</v>
      </c>
      <c r="E5" s="258"/>
      <c r="F5" s="258"/>
      <c r="G5" s="258"/>
      <c r="H5" s="258"/>
      <c r="I5" s="258"/>
      <c r="J5" s="26"/>
      <c r="K5" s="258" t="s">
        <v>294</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Parcial</v>
      </c>
      <c r="E7" s="47">
        <f>IF($D7="Não cumpre",0,IF($D7="Parcial",$E$18*0.4,IF($D7="Cumpre",$E$18*0.7,IF($D7="Mais que Cumpre",$E$18*0.85,IF($D7="Melhor Prática",$E$18,0)))))</f>
        <v>4.0000000000000001E-3</v>
      </c>
      <c r="F7" s="48">
        <f>IF($K$24&lt;&gt;"",IF($K$24=3,3,IF($K$24=2,2,1)),"")</f>
        <v>3</v>
      </c>
      <c r="G7" s="48">
        <f>IF($N$24&lt;&gt;"",IF($N$24=3,3,IF($N$24=2,2,1)),"")</f>
        <v>2</v>
      </c>
      <c r="H7" s="48" t="str">
        <f>IF($Q$24&lt;&gt;"",IF($Q$24=3,3,IF($Q$24=2,2,1)),"")</f>
        <v/>
      </c>
      <c r="I7" s="48" t="str">
        <f>IF($T$24&lt;&gt;"",IF($T$24=3,3,IF($T$24=2,2,1)),"")</f>
        <v/>
      </c>
      <c r="J7" s="32"/>
      <c r="K7" s="49" t="s">
        <v>297</v>
      </c>
      <c r="L7" s="46" t="s">
        <v>60</v>
      </c>
      <c r="M7" s="260" t="s">
        <v>411</v>
      </c>
      <c r="N7" s="260"/>
      <c r="O7" s="260"/>
      <c r="P7" s="46" t="s">
        <v>62</v>
      </c>
      <c r="Q7" s="260" t="s">
        <v>412</v>
      </c>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t="str">
        <f>IF(Q10="Junio",6,IF(Q10="Julio",7,IF(Q10="Agosto",8,IF(Q10="Septiembre",9,IF(Q10="Octubre",10,"")))))</f>
        <v/>
      </c>
      <c r="R9" s="35"/>
      <c r="S9" s="92" t="str">
        <f>IF(S10="Junio",6,IF(S10="Julio",7,IF(S10="Agosto",8,IF(S10="Septiembre",9,IF(S10="Octubre",10,"")))))</f>
        <v/>
      </c>
      <c r="T9" s="33"/>
      <c r="U9" s="33"/>
      <c r="V9" s="33"/>
      <c r="W9" s="1"/>
      <c r="X9" s="1"/>
    </row>
    <row r="10" spans="1:28" ht="59.25" customHeight="1" outlineLevel="1" x14ac:dyDescent="0.35">
      <c r="A10" s="1"/>
      <c r="B10" s="262" t="s">
        <v>299</v>
      </c>
      <c r="C10" s="262"/>
      <c r="D10" s="110" t="s">
        <v>83</v>
      </c>
      <c r="E10" s="51">
        <f>IF($D10="Não cumpre",0,IF($D10="Parcial",$E$18*0.4,IF($D10="Cumpre",$E$18*0.7,IF($D10="Mais que Cumpre",$E$18*0.85,IF($D10="Melhor Prática",$E$18,0)))))</f>
        <v>6.9999999999999993E-3</v>
      </c>
      <c r="F10" s="52" t="str">
        <f>IF(K20="D","D","-")</f>
        <v>-</v>
      </c>
      <c r="G10" s="52" t="str">
        <f>IF(N20="D","D","-")</f>
        <v>-</v>
      </c>
      <c r="H10" s="52" t="str">
        <f>IF(Q20="D","D","-")</f>
        <v>-</v>
      </c>
      <c r="I10" s="52" t="str">
        <f>IF(T20="D","D","-")</f>
        <v>-</v>
      </c>
      <c r="J10" s="32"/>
      <c r="K10" s="65" t="s">
        <v>300</v>
      </c>
      <c r="L10" s="50" t="s">
        <v>66</v>
      </c>
      <c r="M10" s="74">
        <v>1</v>
      </c>
      <c r="N10" s="50" t="s">
        <v>67</v>
      </c>
      <c r="O10" s="53" t="s">
        <v>315</v>
      </c>
      <c r="P10" s="50" t="s">
        <v>69</v>
      </c>
      <c r="Q10" s="91" t="s">
        <v>301</v>
      </c>
      <c r="R10" s="50" t="s">
        <v>71</v>
      </c>
      <c r="S10" s="91" t="s">
        <v>363</v>
      </c>
      <c r="T10" s="50" t="s">
        <v>73</v>
      </c>
      <c r="U10" s="53" t="s">
        <v>413</v>
      </c>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75</v>
      </c>
      <c r="C12" s="263"/>
      <c r="D12" s="265" t="str">
        <f>IF(F12="","",IF(AND(I12=3,H12=3,G12=3,F12=3),"Melhor Prática",
IF(AND(H12=3,G12=3,F12=3),"Mais que Cumpre",
IF(AND(G12=3,F12=3),"Cumpre",
IF(F12=3,"Parcial","Não cumpre")))))</f>
        <v>Melhor Prática</v>
      </c>
      <c r="E12" s="266">
        <f>IF($D12="Não cumpre",0,IF($D12="Parcial",$E$18*0.4,IF($D12="Cumpre",$E$18*0.7,IF($D12="Mais que Cumpre",$E$18*0.85,IF($D12="Melhor Prática",$E$18,0)))))</f>
        <v>0.01</v>
      </c>
      <c r="F12" s="261">
        <f>IF($L$24&lt;&gt;"",IF($L$24=3,3,IF($L$24=2,2,1)),"")</f>
        <v>3</v>
      </c>
      <c r="G12" s="261">
        <f>IF($O$24&lt;&gt;"",IF($O$24=3,3,IF($O$24=2,2,1)),"")</f>
        <v>3</v>
      </c>
      <c r="H12" s="261">
        <f>IF($R$24&lt;&gt;"",IF($R$24=3,3,IF($R$24=2,2,1)),"")</f>
        <v>3</v>
      </c>
      <c r="I12" s="261">
        <f>IF($U$24&lt;&gt;"",IF($U$24=3,3,IF($U$24=2,2,1)),"")</f>
        <v>3</v>
      </c>
      <c r="J12" s="32"/>
      <c r="K12" s="299" t="s">
        <v>76</v>
      </c>
      <c r="L12" s="251"/>
      <c r="M12" s="249" t="s">
        <v>363</v>
      </c>
      <c r="N12" s="250"/>
      <c r="O12" s="299" t="s">
        <v>76</v>
      </c>
      <c r="P12" s="251"/>
      <c r="Q12" s="249"/>
      <c r="R12" s="250"/>
      <c r="S12" s="251" t="s">
        <v>76</v>
      </c>
      <c r="T12" s="251"/>
      <c r="U12" s="249" t="s">
        <v>303</v>
      </c>
      <c r="V12" s="250"/>
      <c r="W12" s="9"/>
      <c r="X12" s="9"/>
      <c r="Y12" s="23"/>
      <c r="Z12" s="2"/>
      <c r="AA12" s="2"/>
      <c r="AB12" s="2"/>
    </row>
    <row r="13" spans="1:28" ht="35.25" customHeight="1" outlineLevel="1" x14ac:dyDescent="0.35">
      <c r="A13" s="1"/>
      <c r="B13" s="264"/>
      <c r="C13" s="264"/>
      <c r="D13" s="265" t="str">
        <f t="shared" ref="D13:D14" si="0">IF(F13="","",IF(AND(I13=3,H13=3,G13=3,F13=3),"MEJOR PRÁCTICA",
IF(AND(H13=3,G13=3,F13=3),"MÁS QUE CUMPLE",
IF(AND(G13=3,F13=3),"CUMPLE",
IF(F13=3,"PARCIAL","NO CUMPLE")))))</f>
        <v/>
      </c>
      <c r="E13" s="266">
        <f>IF($D13="No Cumple",0,IF($D13="Parcial",$E$18*0.4,IF($D13="Cumple",$E$18*0.7,IF($D13="Más que Cumple",$E$18*0.85,IF($D13="Mejor Práctica",$E$18,0)))))</f>
        <v>0</v>
      </c>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304</v>
      </c>
      <c r="W13" s="1"/>
      <c r="X13" s="1"/>
      <c r="Z13" s="3"/>
      <c r="AA13" s="4"/>
      <c r="AB13" s="5"/>
    </row>
    <row r="14" spans="1:28" ht="18.75" customHeight="1" outlineLevel="1" x14ac:dyDescent="0.35">
      <c r="A14" s="1"/>
      <c r="B14" s="264"/>
      <c r="C14" s="264"/>
      <c r="D14" s="265" t="str">
        <f t="shared" si="0"/>
        <v/>
      </c>
      <c r="E14" s="266">
        <f>IF($D14="No Cumple",0,IF($D14="Parcial",$E$18*0.4,IF($D14="Cumple",$E$18*0.7,IF($D14="Más que Cumple",$E$18*0.85,IF($D14="Mejor Práctica",$E$18,0)))))</f>
        <v>0</v>
      </c>
      <c r="F14" s="38"/>
      <c r="G14" s="38"/>
      <c r="H14" s="38"/>
      <c r="I14" s="38"/>
      <c r="J14" s="32"/>
      <c r="K14" s="238" t="s">
        <v>1040</v>
      </c>
      <c r="L14" s="239" t="s">
        <v>1093</v>
      </c>
      <c r="M14" s="239"/>
      <c r="N14" s="243" t="s">
        <v>85</v>
      </c>
      <c r="O14" s="238"/>
      <c r="P14" s="239"/>
      <c r="Q14" s="239"/>
      <c r="R14" s="243"/>
      <c r="S14" s="240"/>
      <c r="T14" s="239"/>
      <c r="U14" s="239"/>
      <c r="V14" s="243"/>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IF(OR(AND(S10=U12,S14&lt;&gt;"finalizado"),AND(S10=Q12,O14&lt;&gt;"finalizado"),AND(S10=M12,K14&lt;&gt;"finalizado")),"Atrasado","No Prazo")),"Não Planificado")</f>
        <v>Finalizado</v>
      </c>
      <c r="E15" s="244"/>
      <c r="F15" s="244"/>
      <c r="G15" s="244"/>
      <c r="H15" s="244"/>
      <c r="I15" s="244"/>
      <c r="J15" s="26"/>
      <c r="K15" s="238"/>
      <c r="L15" s="239"/>
      <c r="M15" s="239"/>
      <c r="N15" s="243"/>
      <c r="O15" s="238"/>
      <c r="P15" s="239"/>
      <c r="Q15" s="239"/>
      <c r="R15" s="243"/>
      <c r="S15" s="240"/>
      <c r="T15" s="239"/>
      <c r="U15" s="239"/>
      <c r="V15" s="243"/>
      <c r="W15" s="1"/>
      <c r="X15" s="1"/>
      <c r="Z15" s="6"/>
      <c r="AA15" s="7"/>
      <c r="AB15" s="7"/>
    </row>
    <row r="16" spans="1:28" ht="21" customHeight="1" x14ac:dyDescent="0.4">
      <c r="A16" s="1"/>
      <c r="B16" s="17"/>
      <c r="C16" s="17"/>
      <c r="D16" s="9"/>
      <c r="E16" s="86" t="str">
        <f>IF(COUNTA(F16:I16)=0,"NBC","BC")</f>
        <v>NBC</v>
      </c>
      <c r="F16" s="86"/>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64</v>
      </c>
      <c r="R17" s="241"/>
      <c r="S17" s="242"/>
      <c r="T17" s="241" t="s">
        <v>85</v>
      </c>
      <c r="U17" s="241"/>
      <c r="V17" s="242"/>
      <c r="W17" s="9"/>
      <c r="X17" s="9"/>
      <c r="Y17" s="23"/>
    </row>
    <row r="18" spans="1:25" ht="20.25" customHeight="1" outlineLevel="2" x14ac:dyDescent="0.35">
      <c r="A18" s="1"/>
      <c r="B18" s="245" t="s">
        <v>317</v>
      </c>
      <c r="C18" s="245"/>
      <c r="D18" s="42" t="s">
        <v>52</v>
      </c>
      <c r="E18" s="39">
        <v>0.01</v>
      </c>
      <c r="F18" s="127"/>
      <c r="G18" s="127"/>
      <c r="H18" s="127"/>
      <c r="I18" s="127"/>
      <c r="J18" s="9"/>
      <c r="K18" s="238" t="s">
        <v>414</v>
      </c>
      <c r="L18" s="240"/>
      <c r="M18" s="243"/>
      <c r="N18" s="238" t="s">
        <v>415</v>
      </c>
      <c r="O18" s="240"/>
      <c r="P18" s="243"/>
      <c r="Q18" s="238" t="s">
        <v>416</v>
      </c>
      <c r="R18" s="240"/>
      <c r="S18" s="243"/>
      <c r="T18" s="240" t="s">
        <v>417</v>
      </c>
      <c r="U18" s="240"/>
      <c r="V18" s="243"/>
      <c r="W18" s="9"/>
      <c r="X18" s="9"/>
      <c r="Y18" s="23"/>
    </row>
    <row r="19" spans="1:25" ht="124.5" customHeight="1" outlineLevel="2" x14ac:dyDescent="0.35">
      <c r="A19" s="1"/>
      <c r="B19" s="245"/>
      <c r="C19" s="245"/>
      <c r="D19" s="42" t="s">
        <v>91</v>
      </c>
      <c r="E19" s="240" t="s">
        <v>418</v>
      </c>
      <c r="F19" s="240"/>
      <c r="G19" s="240"/>
      <c r="H19" s="240"/>
      <c r="I19" s="240"/>
      <c r="J19" s="25"/>
      <c r="K19" s="238"/>
      <c r="L19" s="240"/>
      <c r="M19" s="243"/>
      <c r="N19" s="238"/>
      <c r="O19" s="240"/>
      <c r="P19" s="243"/>
      <c r="Q19" s="238"/>
      <c r="R19" s="240"/>
      <c r="S19" s="243"/>
      <c r="T19" s="240"/>
      <c r="U19" s="240"/>
      <c r="V19" s="243"/>
      <c r="W19" s="9"/>
      <c r="X19" s="9"/>
      <c r="Y19" s="23"/>
    </row>
    <row r="20" spans="1:25" ht="18.75" customHeight="1" outlineLevel="2" x14ac:dyDescent="0.35">
      <c r="A20" s="1"/>
      <c r="B20" s="245"/>
      <c r="C20" s="245"/>
      <c r="D20" s="247" t="s">
        <v>93</v>
      </c>
      <c r="E20" s="248" t="s">
        <v>152</v>
      </c>
      <c r="F20" s="248"/>
      <c r="G20" s="248"/>
      <c r="H20" s="248"/>
      <c r="I20" s="248"/>
      <c r="J20" s="25"/>
      <c r="K20" s="238"/>
      <c r="L20" s="240"/>
      <c r="M20" s="243"/>
      <c r="N20" s="238"/>
      <c r="O20" s="240"/>
      <c r="P20" s="243"/>
      <c r="Q20" s="238"/>
      <c r="R20" s="240"/>
      <c r="S20" s="243"/>
      <c r="T20" s="240"/>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419</v>
      </c>
      <c r="L21" s="240"/>
      <c r="M21" s="243"/>
      <c r="N21" s="238" t="s">
        <v>420</v>
      </c>
      <c r="O21" s="240"/>
      <c r="P21" s="243"/>
      <c r="Q21" s="238" t="s">
        <v>420</v>
      </c>
      <c r="R21" s="240"/>
      <c r="S21" s="243"/>
      <c r="T21" s="240" t="s">
        <v>385</v>
      </c>
      <c r="U21" s="240"/>
      <c r="V21" s="243"/>
      <c r="W21" s="9"/>
      <c r="X21" s="9"/>
      <c r="Y21" s="23"/>
    </row>
    <row r="22" spans="1:25" ht="14.5" x14ac:dyDescent="0.35">
      <c r="A22" s="1"/>
      <c r="B22" s="9"/>
      <c r="C22" s="9"/>
      <c r="D22" s="9"/>
      <c r="E22" s="9"/>
      <c r="F22" s="9"/>
      <c r="G22" s="9"/>
      <c r="H22" s="9"/>
      <c r="I22" s="9"/>
      <c r="J22" s="9"/>
      <c r="K22" s="68"/>
      <c r="L22" s="9"/>
      <c r="M22" s="69"/>
      <c r="N22" s="68"/>
      <c r="O22" s="9"/>
      <c r="P22" s="69"/>
      <c r="Q22" s="68"/>
      <c r="R22" s="9"/>
      <c r="S22" s="6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64" t="s">
        <v>99</v>
      </c>
      <c r="U23" s="24" t="s">
        <v>100</v>
      </c>
      <c r="V23" s="55" t="s">
        <v>101</v>
      </c>
      <c r="X23" s="9"/>
      <c r="Y23" s="23"/>
    </row>
    <row r="24" spans="1:25" ht="36.75" customHeight="1" x14ac:dyDescent="0.35">
      <c r="A24" s="1"/>
      <c r="B24" s="9"/>
      <c r="C24" s="9"/>
      <c r="D24" s="9"/>
      <c r="F24" s="235" t="s">
        <v>307</v>
      </c>
      <c r="G24" s="236" t="s">
        <v>36</v>
      </c>
      <c r="H24" s="236"/>
      <c r="I24" s="236"/>
      <c r="K24" s="56">
        <v>3</v>
      </c>
      <c r="L24" s="40">
        <v>3</v>
      </c>
      <c r="M24" s="237"/>
      <c r="N24" s="56">
        <v>2</v>
      </c>
      <c r="O24" s="40">
        <v>3</v>
      </c>
      <c r="P24" s="237"/>
      <c r="Q24" s="56"/>
      <c r="R24" s="40">
        <v>3</v>
      </c>
      <c r="S24" s="237"/>
      <c r="T24" s="40"/>
      <c r="U24" s="40">
        <v>3</v>
      </c>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43"/>
      <c r="U25" s="43"/>
      <c r="V25" s="237"/>
      <c r="X25" s="9"/>
      <c r="Y25" s="23"/>
    </row>
    <row r="26" spans="1:25" ht="208.5" customHeight="1" x14ac:dyDescent="0.35">
      <c r="A26" s="1"/>
      <c r="B26" s="9"/>
      <c r="C26" s="9"/>
      <c r="D26" s="9"/>
      <c r="F26" s="235"/>
      <c r="G26" s="236" t="s">
        <v>308</v>
      </c>
      <c r="H26" s="236"/>
      <c r="I26" s="236"/>
      <c r="K26" s="58" t="s">
        <v>421</v>
      </c>
      <c r="L26" s="45" t="s">
        <v>1135</v>
      </c>
      <c r="M26" s="237"/>
      <c r="N26" s="58" t="s">
        <v>422</v>
      </c>
      <c r="O26" s="45" t="s">
        <v>1136</v>
      </c>
      <c r="P26" s="237"/>
      <c r="Q26" s="58"/>
      <c r="R26" s="45" t="s">
        <v>1137</v>
      </c>
      <c r="S26" s="237"/>
      <c r="T26" s="45"/>
      <c r="U26" s="45" t="s">
        <v>1138</v>
      </c>
      <c r="V26" s="237"/>
      <c r="X26" s="9"/>
      <c r="Y26" s="23"/>
    </row>
    <row r="27" spans="1:25" ht="18" customHeight="1" x14ac:dyDescent="0.35">
      <c r="A27" s="1"/>
      <c r="B27" s="9"/>
      <c r="C27" s="9"/>
      <c r="D27" s="9"/>
      <c r="F27" s="235"/>
      <c r="G27" s="236" t="s">
        <v>311</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 ref="M12:N12"/>
    <mergeCell ref="O12:P12"/>
    <mergeCell ref="K17:M17"/>
    <mergeCell ref="N17:P17"/>
    <mergeCell ref="K14:K15"/>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D15:I15"/>
    <mergeCell ref="B18:C21"/>
    <mergeCell ref="K18:M19"/>
    <mergeCell ref="N18:P19"/>
    <mergeCell ref="Q18:S19"/>
    <mergeCell ref="Q17:S17"/>
    <mergeCell ref="T18:V19"/>
    <mergeCell ref="E19:I19"/>
    <mergeCell ref="D20:D21"/>
    <mergeCell ref="E20:I21"/>
    <mergeCell ref="K20:M20"/>
    <mergeCell ref="N20:P20"/>
    <mergeCell ref="V24:V26"/>
    <mergeCell ref="G26:I26"/>
    <mergeCell ref="G27:I49"/>
    <mergeCell ref="Q20:S20"/>
    <mergeCell ref="T20:V20"/>
    <mergeCell ref="K21:M21"/>
    <mergeCell ref="N21:P21"/>
    <mergeCell ref="Q21:S21"/>
    <mergeCell ref="T21:V21"/>
    <mergeCell ref="F24:F49"/>
    <mergeCell ref="G24:I25"/>
    <mergeCell ref="M24:M26"/>
    <mergeCell ref="P24:P26"/>
    <mergeCell ref="S24:S26"/>
  </mergeCells>
  <conditionalFormatting sqref="D15:I15">
    <cfRule type="containsText" dxfId="876" priority="5" operator="containsText" text="Finalizado">
      <formula>NOT(ISERROR(SEARCH("Finalizado",D15)))</formula>
    </cfRule>
    <cfRule type="containsText" dxfId="875" priority="6" operator="containsText" text="Não Planificado">
      <formula>NOT(ISERROR(SEARCH("Não Planificado",D15)))</formula>
    </cfRule>
    <cfRule type="containsText" dxfId="874" priority="7" operator="containsText" text="No Prazo">
      <formula>NOT(ISERROR(SEARCH("No Prazo",D15)))</formula>
    </cfRule>
    <cfRule type="containsText" dxfId="873" priority="8" operator="containsText" text="Atrasado">
      <formula>NOT(ISERROR(SEARCH("Atrasado",D15)))</formula>
    </cfRule>
  </conditionalFormatting>
  <conditionalFormatting sqref="F7:F8">
    <cfRule type="iconSet" priority="12">
      <iconSet showValue="0">
        <cfvo type="percent" val="0"/>
        <cfvo type="num" val="2"/>
        <cfvo type="num" val="3"/>
      </iconSet>
    </cfRule>
  </conditionalFormatting>
  <conditionalFormatting sqref="F12 F14">
    <cfRule type="iconSet" priority="10">
      <iconSet showValue="0">
        <cfvo type="percent" val="0"/>
        <cfvo type="num" val="2"/>
        <cfvo type="num" val="3"/>
      </iconSet>
    </cfRule>
  </conditionalFormatting>
  <conditionalFormatting sqref="G7:I8">
    <cfRule type="iconSet" priority="11">
      <iconSet showValue="0">
        <cfvo type="percent" val="0"/>
        <cfvo type="num" val="2"/>
        <cfvo type="num" val="3"/>
      </iconSet>
    </cfRule>
  </conditionalFormatting>
  <conditionalFormatting sqref="G12:I12 G14:I14">
    <cfRule type="iconSet" priority="9">
      <iconSet showValue="0">
        <cfvo type="percent" val="0"/>
        <cfvo type="num" val="2"/>
        <cfvo type="num" val="3"/>
      </iconSet>
    </cfRule>
  </conditionalFormatting>
  <conditionalFormatting sqref="K24:L24 N24:O24 Q24:R24 T24:U24">
    <cfRule type="iconSet" priority="18">
      <iconSet showValue="0">
        <cfvo type="percent" val="0"/>
        <cfvo type="num" val="2"/>
        <cfvo type="num" val="3"/>
      </iconSet>
    </cfRule>
  </conditionalFormatting>
  <conditionalFormatting sqref="K25:L25">
    <cfRule type="containsText" dxfId="872" priority="32" operator="containsText" text="PENDIENTE">
      <formula>NOT(ISERROR(SEARCH("PENDIENTE",K25)))</formula>
    </cfRule>
    <cfRule type="containsText" dxfId="871" priority="33" operator="containsText" text="NO VALIDADO">
      <formula>NOT(ISERROR(SEARCH("NO VALIDADO",K25)))</formula>
    </cfRule>
    <cfRule type="containsText" dxfId="870" priority="34" operator="containsText" text="VALIDADO">
      <formula>NOT(ISERROR(SEARCH("VALIDADO",K25)))</formula>
    </cfRule>
  </conditionalFormatting>
  <conditionalFormatting sqref="N25:O25">
    <cfRule type="containsText" dxfId="869" priority="25" operator="containsText" text="PENDIENTE">
      <formula>NOT(ISERROR(SEARCH("PENDIENTE",N25)))</formula>
    </cfRule>
    <cfRule type="containsText" dxfId="868" priority="26" operator="containsText" text="NO VALIDADO">
      <formula>NOT(ISERROR(SEARCH("NO VALIDADO",N25)))</formula>
    </cfRule>
    <cfRule type="containsText" dxfId="867" priority="27" operator="containsText" text="VALIDADO">
      <formula>NOT(ISERROR(SEARCH("VALIDADO",N25)))</formula>
    </cfRule>
  </conditionalFormatting>
  <conditionalFormatting sqref="Q25:R25">
    <cfRule type="containsText" dxfId="866" priority="1" operator="containsText" text="PENDIENTE">
      <formula>NOT(ISERROR(SEARCH("PENDIENTE",Q25)))</formula>
    </cfRule>
    <cfRule type="containsText" dxfId="865" priority="2" operator="containsText" text="NO VALIDADO">
      <formula>NOT(ISERROR(SEARCH("NO VALIDADO",Q25)))</formula>
    </cfRule>
    <cfRule type="containsText" dxfId="864" priority="3" operator="containsText" text="VALIDADO">
      <formula>NOT(ISERROR(SEARCH("VALIDADO",Q25)))</formula>
    </cfRule>
  </conditionalFormatting>
  <conditionalFormatting sqref="T25:U25">
    <cfRule type="containsText" dxfId="863" priority="19" operator="containsText" text="PENDIENTE">
      <formula>NOT(ISERROR(SEARCH("PENDIENTE",T25)))</formula>
    </cfRule>
    <cfRule type="containsText" dxfId="862" priority="20" operator="containsText" text="NO VALIDADO">
      <formula>NOT(ISERROR(SEARCH("NO VALIDADO",T25)))</formula>
    </cfRule>
    <cfRule type="containsText" dxfId="861" priority="21" operator="containsText" text="VALIDADO">
      <formula>NOT(ISERROR(SEARCH("VALIDADO",T25)))</formula>
    </cfRule>
  </conditionalFormatting>
  <dataValidations count="6">
    <dataValidation type="list" allowBlank="1" showInputMessage="1" showErrorMessage="1" sqref="K14:K15 O14:O15 S14:S15" xr:uid="{C79523FE-B912-4E5A-A3D8-62C066E88A80}">
      <formula1>"No Iniciado, En Progreso,Finalizado"</formula1>
    </dataValidation>
    <dataValidation type="list" allowBlank="1" showInputMessage="1" showErrorMessage="1" sqref="AB14:AB15" xr:uid="{B2AEFBB1-0739-42C0-821C-36FA3BA26AC2}">
      <formula1>"No Cumple, Parcial, Cumple, Más que Cumple, Mejor Práctica"</formula1>
    </dataValidation>
    <dataValidation type="list" allowBlank="1" showInputMessage="1" showErrorMessage="1" sqref="Q10 S10" xr:uid="{A1F23A1A-F873-4BDC-8E2C-DFC2BC53A5EB}">
      <formula1>" Junho,Julho,Agosto,Setembro,Outubro"</formula1>
    </dataValidation>
    <dataValidation type="list" allowBlank="1" showInputMessage="1" showErrorMessage="1" sqref="M12:N12 Q12:R12 U12:V12" xr:uid="{03A4DBB5-FEA8-4FFA-AE09-A3CB3AF760D2}">
      <formula1>"Maio,Junho,Julho,Agosto,Setembro,Outubro"</formula1>
    </dataValidation>
    <dataValidation type="list" allowBlank="1" showInputMessage="1" showErrorMessage="1" sqref="O10" xr:uid="{6C0CDB86-8485-4275-AA9F-E81E7743DFC3}">
      <formula1>"Alta,Baixa,Não Planificado"</formula1>
    </dataValidation>
    <dataValidation type="list" allowBlank="1" showInputMessage="1" showErrorMessage="1" sqref="D10 R14:R15 N14:N15 V14:V15" xr:uid="{6CBEE6F1-40EC-431D-98D8-6877008C1668}">
      <formula1>"Não Cumpre, Parcial, Cumpre, Mais que Cumpre, Melhor Prática"</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4" id="{CD1EE38D-9907-4140-871B-E71005AA5068}">
            <x14:iconSet iconSet="3Stars" showValue="0">
              <x14:cfvo type="percent">
                <xm:f>0</xm:f>
              </x14:cfvo>
              <x14:cfvo type="num">
                <xm:f>2</xm:f>
              </x14:cfvo>
              <x14:cfvo type="num">
                <xm:f>3</xm:f>
              </x14:cfvo>
            </x14:iconSet>
          </x14:cfRule>
          <xm:sqref>M10</xm:sqref>
        </x14:conditionalFormatting>
      </x14:conditionalFormattings>
    </ext>
  </extLst>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DBD1A01-9771-4DB4-9FDF-2FF18E698427}">
  <dimension ref="A1:AB51"/>
  <sheetViews>
    <sheetView showGridLines="0" zoomScale="60" zoomScaleNormal="60" workbookViewId="0">
      <pane xSplit="3" ySplit="4" topLeftCell="L18" activePane="bottomRight" state="frozen"/>
      <selection activeCell="K3" sqref="K3:S4"/>
      <selection pane="topRight" activeCell="K3" sqref="K3:S4"/>
      <selection pane="bottomLeft" activeCell="K3" sqref="K3:S4"/>
      <selection pane="bottomRight" activeCell="T18" sqref="T18:V19"/>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02" t="s">
        <v>423</v>
      </c>
      <c r="L3" s="302"/>
      <c r="M3" s="302"/>
      <c r="N3" s="302"/>
      <c r="O3" s="302"/>
      <c r="P3" s="302"/>
      <c r="Q3" s="302"/>
      <c r="R3" s="302"/>
      <c r="S3" s="302"/>
      <c r="T3" s="63"/>
      <c r="U3" s="63"/>
      <c r="V3" s="63"/>
      <c r="W3" s="10"/>
      <c r="X3" s="10"/>
      <c r="Y3" s="12"/>
      <c r="Z3" s="12"/>
      <c r="AA3" s="12"/>
    </row>
    <row r="4" spans="1:28" ht="35.25" customHeight="1" x14ac:dyDescent="0.35">
      <c r="A4" s="1"/>
      <c r="B4" s="1"/>
      <c r="C4" s="10"/>
      <c r="D4" s="255"/>
      <c r="E4" s="255"/>
      <c r="F4" s="255"/>
      <c r="G4" s="255"/>
      <c r="H4" s="255"/>
      <c r="I4" s="255"/>
      <c r="J4" s="61"/>
      <c r="K4" s="303"/>
      <c r="L4" s="303"/>
      <c r="M4" s="303"/>
      <c r="N4" s="303"/>
      <c r="O4" s="303"/>
      <c r="P4" s="303"/>
      <c r="Q4" s="303"/>
      <c r="R4" s="303"/>
      <c r="S4" s="303"/>
      <c r="T4" s="61"/>
      <c r="U4" s="61"/>
      <c r="V4" s="61"/>
      <c r="W4" s="61"/>
      <c r="X4" s="14"/>
      <c r="Y4" s="21"/>
      <c r="Z4" s="22"/>
      <c r="AA4" s="22"/>
    </row>
    <row r="5" spans="1:28" ht="32.5" x14ac:dyDescent="0.6">
      <c r="A5" s="1"/>
      <c r="B5" s="15"/>
      <c r="C5" s="13"/>
      <c r="D5" s="258" t="s">
        <v>293</v>
      </c>
      <c r="E5" s="258"/>
      <c r="F5" s="258"/>
      <c r="G5" s="258"/>
      <c r="H5" s="258"/>
      <c r="I5" s="258"/>
      <c r="J5" s="26"/>
      <c r="K5" s="258" t="s">
        <v>294</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Mais que Cumpre</v>
      </c>
      <c r="E7" s="47">
        <f>IF($D7="Não cumpre",0,IF($D7="Parcial",$E$18*0.4,IF($D7="Cumpre",$E$18*0.7,IF($D7="Mais que Cumpre",$E$18*0.85,IF($D7="Melhor Prática",$E$18,0)))))</f>
        <v>1.7000000000000001E-2</v>
      </c>
      <c r="F7" s="48">
        <f>IF($K$24&lt;&gt;"",IF($K$24=3,3,IF($K$24=2,2,1)),"")</f>
        <v>3</v>
      </c>
      <c r="G7" s="48">
        <f>IF($N$24&lt;&gt;"",IF($N$24=3,3,IF($N$24=2,2,1)),"")</f>
        <v>3</v>
      </c>
      <c r="H7" s="48">
        <f>IF($Q$24&lt;&gt;"",IF($Q$24=3,3,IF($Q$24=2,2,1)),"")</f>
        <v>3</v>
      </c>
      <c r="I7" s="48" t="str">
        <f>IF($T$24&lt;&gt;"",IF($T$24=3,3,IF($T$24=2,2,1)),"")</f>
        <v/>
      </c>
      <c r="J7" s="32"/>
      <c r="K7" s="49" t="s">
        <v>297</v>
      </c>
      <c r="L7" s="46" t="s">
        <v>60</v>
      </c>
      <c r="M7" s="260"/>
      <c r="N7" s="260"/>
      <c r="O7" s="260"/>
      <c r="P7" s="46" t="s">
        <v>62</v>
      </c>
      <c r="Q7" s="260" t="s">
        <v>424</v>
      </c>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t="str">
        <f>IF(Q10="Junio",6,IF(Q10="Julio",7,IF(Q10="Agosto",8,IF(Q10="Septiembre",9,IF(Q10="Octubre",10,"")))))</f>
        <v/>
      </c>
      <c r="R9" s="35"/>
      <c r="S9" s="92" t="str">
        <f>IF(S10="Junio",6,IF(S10="Julio",7,IF(S10="Agosto",8,IF(S10="Septiembre",9,IF(S10="Octubre",10,"")))))</f>
        <v/>
      </c>
      <c r="T9" s="33"/>
      <c r="U9" s="33"/>
      <c r="V9" s="33"/>
      <c r="W9" s="1"/>
      <c r="X9" s="1"/>
    </row>
    <row r="10" spans="1:28" ht="59.25" customHeight="1" outlineLevel="1" x14ac:dyDescent="0.35">
      <c r="A10" s="1"/>
      <c r="B10" s="262" t="s">
        <v>299</v>
      </c>
      <c r="C10" s="262"/>
      <c r="D10" s="110" t="s">
        <v>64</v>
      </c>
      <c r="E10" s="51">
        <f>IF($D10="Não cumpre",0,IF($D10="Parcial",$E$18*0.4,IF($D10="Cumpre",$E$18*0.7,IF($D10="Mais que Cumpre",$E$18*0.85,IF($D10="Melhor Prática",$E$18,0)))))</f>
        <v>1.7000000000000001E-2</v>
      </c>
      <c r="F10" s="52" t="str">
        <f>IF(K20="D","D","-")</f>
        <v>-</v>
      </c>
      <c r="G10" s="52" t="str">
        <f>IF(N20="D","D","-")</f>
        <v>-</v>
      </c>
      <c r="H10" s="52" t="str">
        <f>IF(Q20="D","D","-")</f>
        <v>-</v>
      </c>
      <c r="I10" s="52" t="str">
        <f>IF(T20="D","D","-")</f>
        <v>D</v>
      </c>
      <c r="J10" s="32"/>
      <c r="K10" s="65" t="s">
        <v>300</v>
      </c>
      <c r="L10" s="50" t="s">
        <v>66</v>
      </c>
      <c r="M10" s="74">
        <v>1</v>
      </c>
      <c r="N10" s="50" t="s">
        <v>67</v>
      </c>
      <c r="O10" s="53" t="s">
        <v>68</v>
      </c>
      <c r="P10" s="50" t="s">
        <v>69</v>
      </c>
      <c r="Q10" s="91" t="s">
        <v>70</v>
      </c>
      <c r="R10" s="50" t="s">
        <v>71</v>
      </c>
      <c r="S10" s="91" t="s">
        <v>363</v>
      </c>
      <c r="T10" s="50" t="s">
        <v>73</v>
      </c>
      <c r="U10" s="53" t="s">
        <v>425</v>
      </c>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75</v>
      </c>
      <c r="C12" s="263"/>
      <c r="D12" s="265" t="str">
        <f>IF(F12="","",IF(AND(I12=3,H12=3,G12=3,F12=3),"Melhor Prática",
IF(AND(H12=3,G12=3,F12=3),"Mais que Cumpre",
IF(AND(G12=3,F12=3),"Cumpre",
IF(F12=3,"Parcial","Não cumpre")))))</f>
        <v>Mais que Cumpre</v>
      </c>
      <c r="E12" s="266">
        <f>IF($D12="Não cumpre",0,IF($D12="Parcial",$E$18*0.4,IF($D12="Cumpre",$E$18*0.7,IF($D12="Mais que Cumpre",$E$18*0.85,IF($D12="Melhor Prática",$E$18,0)))))</f>
        <v>1.7000000000000001E-2</v>
      </c>
      <c r="F12" s="261">
        <f>IF($L$24&lt;&gt;"",IF($L$24=3,3,IF($L$24=2,2,1)),"")</f>
        <v>3</v>
      </c>
      <c r="G12" s="261">
        <f>IF($O$24&lt;&gt;"",IF($O$24=3,3,IF($O$24=2,2,1)),"")</f>
        <v>3</v>
      </c>
      <c r="H12" s="261">
        <f>IF($R$24&lt;&gt;"",IF($R$24=3,3,IF($R$24=2,2,1)),"")</f>
        <v>3</v>
      </c>
      <c r="I12" s="261" t="str">
        <f>IF($U$24&lt;&gt;"",IF($U$24=3,3,IF($U$24=2,2,1)),"")</f>
        <v/>
      </c>
      <c r="J12" s="32"/>
      <c r="K12" s="299" t="s">
        <v>76</v>
      </c>
      <c r="L12" s="251"/>
      <c r="M12" s="249"/>
      <c r="N12" s="250"/>
      <c r="O12" s="299" t="s">
        <v>76</v>
      </c>
      <c r="P12" s="251"/>
      <c r="Q12" s="249"/>
      <c r="R12" s="250"/>
      <c r="S12" s="251" t="s">
        <v>76</v>
      </c>
      <c r="T12" s="251"/>
      <c r="U12" s="249" t="s">
        <v>303</v>
      </c>
      <c r="V12" s="250"/>
      <c r="W12" s="9"/>
      <c r="X12" s="9"/>
      <c r="Y12" s="23"/>
      <c r="Z12" s="2"/>
      <c r="AA12" s="2"/>
      <c r="AB12" s="2"/>
    </row>
    <row r="13" spans="1:28" ht="35.25" customHeight="1" outlineLevel="1" x14ac:dyDescent="0.35">
      <c r="A13" s="1"/>
      <c r="B13" s="264"/>
      <c r="C13" s="264"/>
      <c r="D13" s="265" t="str">
        <f t="shared" ref="D13:D14" si="0">IF(F13="","",IF(AND(I13=3,H13=3,G13=3,F13=3),"MEJOR PRÁCTICA",
IF(AND(H13=3,G13=3,F13=3),"MÁS QUE CUMPLE",
IF(AND(G13=3,F13=3),"CUMPLE",
IF(F13=3,"PARCIAL","NO CUMPLE")))))</f>
        <v/>
      </c>
      <c r="E13" s="266">
        <f>IF($D13="No Cumple",0,IF($D13="Parcial",$E$18*0.4,IF($D13="Cumple",$E$18*0.7,IF($D13="Más que Cumple",$E$18*0.85,IF($D13="Mejor Práctica",$E$18,0)))))</f>
        <v>0</v>
      </c>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304</v>
      </c>
      <c r="W13" s="1"/>
      <c r="X13" s="1"/>
      <c r="Z13" s="3"/>
      <c r="AA13" s="4"/>
      <c r="AB13" s="5"/>
    </row>
    <row r="14" spans="1:28" ht="18.75" customHeight="1" outlineLevel="1" x14ac:dyDescent="0.35">
      <c r="A14" s="1"/>
      <c r="B14" s="264"/>
      <c r="C14" s="264"/>
      <c r="D14" s="265" t="str">
        <f t="shared" si="0"/>
        <v/>
      </c>
      <c r="E14" s="266">
        <f>IF($D14="No Cumple",0,IF($D14="Parcial",$E$18*0.4,IF($D14="Cumple",$E$18*0.7,IF($D14="Más que Cumple",$E$18*0.85,IF($D14="Mejor Práctica",$E$18,0)))))</f>
        <v>0</v>
      </c>
      <c r="F14" s="38"/>
      <c r="G14" s="38"/>
      <c r="H14" s="38"/>
      <c r="I14" s="38"/>
      <c r="J14" s="32"/>
      <c r="K14" s="238"/>
      <c r="L14" s="239"/>
      <c r="M14" s="239"/>
      <c r="N14" s="243"/>
      <c r="O14" s="238"/>
      <c r="P14" s="239"/>
      <c r="Q14" s="239"/>
      <c r="R14" s="243"/>
      <c r="S14" s="240"/>
      <c r="T14" s="239"/>
      <c r="U14" s="239"/>
      <c r="V14" s="243"/>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IF(OR(AND(S10=U12,S14&lt;&gt;"finalizado"),AND(S10=Q12,O14&lt;&gt;"finalizado"),AND(S10=M12,K14&lt;&gt;"finalizado")),"Atrasado","No Prazo")),"Não Planificado")</f>
        <v>No Prazo</v>
      </c>
      <c r="E15" s="244"/>
      <c r="F15" s="244"/>
      <c r="G15" s="244"/>
      <c r="H15" s="244"/>
      <c r="I15" s="244"/>
      <c r="J15" s="26"/>
      <c r="K15" s="238"/>
      <c r="L15" s="239"/>
      <c r="M15" s="239"/>
      <c r="N15" s="243"/>
      <c r="O15" s="238"/>
      <c r="P15" s="239"/>
      <c r="Q15" s="239"/>
      <c r="R15" s="243"/>
      <c r="S15" s="240"/>
      <c r="T15" s="239"/>
      <c r="U15" s="239"/>
      <c r="V15" s="243"/>
      <c r="W15" s="1"/>
      <c r="X15" s="1"/>
      <c r="Z15" s="6"/>
      <c r="AA15" s="7"/>
      <c r="AB15" s="7"/>
    </row>
    <row r="16" spans="1:28" ht="21" customHeight="1" x14ac:dyDescent="0.4">
      <c r="A16" s="1"/>
      <c r="B16" s="17"/>
      <c r="C16" s="17"/>
      <c r="D16" s="9"/>
      <c r="E16" s="86" t="str">
        <f>IF(COUNTA(F16:I16)=0,"NBC","BC")</f>
        <v>NBC</v>
      </c>
      <c r="F16" s="86"/>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64</v>
      </c>
      <c r="R17" s="241"/>
      <c r="S17" s="242"/>
      <c r="T17" s="241" t="s">
        <v>85</v>
      </c>
      <c r="U17" s="241"/>
      <c r="V17" s="242"/>
      <c r="W17" s="9"/>
      <c r="X17" s="9"/>
      <c r="Y17" s="23"/>
    </row>
    <row r="18" spans="1:25" ht="20.25" customHeight="1" outlineLevel="2" x14ac:dyDescent="0.35">
      <c r="A18" s="1"/>
      <c r="B18" s="245" t="s">
        <v>317</v>
      </c>
      <c r="C18" s="245"/>
      <c r="D18" s="42" t="s">
        <v>52</v>
      </c>
      <c r="E18" s="39">
        <v>0.02</v>
      </c>
      <c r="F18" s="127"/>
      <c r="G18" s="127"/>
      <c r="H18" s="127"/>
      <c r="I18" s="127"/>
      <c r="J18" s="9"/>
      <c r="K18" s="238" t="s">
        <v>426</v>
      </c>
      <c r="L18" s="240"/>
      <c r="M18" s="243"/>
      <c r="N18" s="238" t="s">
        <v>427</v>
      </c>
      <c r="O18" s="240"/>
      <c r="P18" s="243"/>
      <c r="Q18" s="238" t="s">
        <v>428</v>
      </c>
      <c r="R18" s="240"/>
      <c r="S18" s="243"/>
      <c r="T18" s="240" t="s">
        <v>429</v>
      </c>
      <c r="U18" s="240"/>
      <c r="V18" s="243"/>
      <c r="W18" s="9"/>
      <c r="X18" s="9"/>
      <c r="Y18" s="23"/>
    </row>
    <row r="19" spans="1:25" ht="124.5" customHeight="1" outlineLevel="2" x14ac:dyDescent="0.35">
      <c r="A19" s="1"/>
      <c r="B19" s="245"/>
      <c r="C19" s="245"/>
      <c r="D19" s="42" t="s">
        <v>91</v>
      </c>
      <c r="E19" s="240" t="s">
        <v>430</v>
      </c>
      <c r="F19" s="240"/>
      <c r="G19" s="240"/>
      <c r="H19" s="240"/>
      <c r="I19" s="240"/>
      <c r="J19" s="25"/>
      <c r="K19" s="238"/>
      <c r="L19" s="240"/>
      <c r="M19" s="243"/>
      <c r="N19" s="238"/>
      <c r="O19" s="240"/>
      <c r="P19" s="243"/>
      <c r="Q19" s="238"/>
      <c r="R19" s="240"/>
      <c r="S19" s="243"/>
      <c r="T19" s="240"/>
      <c r="U19" s="240"/>
      <c r="V19" s="243"/>
      <c r="W19" s="9"/>
      <c r="X19" s="9"/>
      <c r="Y19" s="23"/>
    </row>
    <row r="20" spans="1:25" ht="18.75" customHeight="1" outlineLevel="2" x14ac:dyDescent="0.35">
      <c r="A20" s="1"/>
      <c r="B20" s="245"/>
      <c r="C20" s="245"/>
      <c r="D20" s="247" t="s">
        <v>93</v>
      </c>
      <c r="E20" s="248" t="s">
        <v>155</v>
      </c>
      <c r="F20" s="248"/>
      <c r="G20" s="248"/>
      <c r="H20" s="248"/>
      <c r="I20" s="248"/>
      <c r="J20" s="25"/>
      <c r="K20" s="238"/>
      <c r="L20" s="240"/>
      <c r="M20" s="243"/>
      <c r="N20" s="238"/>
      <c r="O20" s="240"/>
      <c r="P20" s="243"/>
      <c r="Q20" s="238"/>
      <c r="R20" s="240"/>
      <c r="S20" s="243"/>
      <c r="T20" s="240" t="s">
        <v>306</v>
      </c>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431</v>
      </c>
      <c r="L21" s="240"/>
      <c r="M21" s="243"/>
      <c r="N21" s="238" t="s">
        <v>432</v>
      </c>
      <c r="O21" s="240"/>
      <c r="P21" s="243"/>
      <c r="Q21" s="238" t="s">
        <v>431</v>
      </c>
      <c r="R21" s="240"/>
      <c r="S21" s="243"/>
      <c r="T21" s="240" t="s">
        <v>433</v>
      </c>
      <c r="U21" s="240"/>
      <c r="V21" s="243"/>
      <c r="W21" s="9"/>
      <c r="X21" s="9"/>
      <c r="Y21" s="23"/>
    </row>
    <row r="22" spans="1:25" ht="14.5" x14ac:dyDescent="0.35">
      <c r="A22" s="1"/>
      <c r="B22" s="9"/>
      <c r="C22" s="9"/>
      <c r="D22" s="9"/>
      <c r="E22" s="9"/>
      <c r="F22" s="9"/>
      <c r="G22" s="9"/>
      <c r="H22" s="9"/>
      <c r="I22" s="9"/>
      <c r="J22" s="9"/>
      <c r="K22" s="68"/>
      <c r="L22" s="9"/>
      <c r="M22" s="69"/>
      <c r="N22" s="68"/>
      <c r="O22" s="9"/>
      <c r="P22" s="69"/>
      <c r="Q22" s="68"/>
      <c r="R22" s="9"/>
      <c r="S22" s="6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64" t="s">
        <v>99</v>
      </c>
      <c r="U23" s="24" t="s">
        <v>100</v>
      </c>
      <c r="V23" s="55" t="s">
        <v>101</v>
      </c>
      <c r="X23" s="9"/>
      <c r="Y23" s="23"/>
    </row>
    <row r="24" spans="1:25" ht="36.75" customHeight="1" x14ac:dyDescent="0.35">
      <c r="A24" s="1"/>
      <c r="B24" s="9"/>
      <c r="C24" s="9"/>
      <c r="D24" s="9"/>
      <c r="F24" s="235" t="s">
        <v>307</v>
      </c>
      <c r="G24" s="236" t="s">
        <v>36</v>
      </c>
      <c r="H24" s="236"/>
      <c r="I24" s="236"/>
      <c r="K24" s="56">
        <v>3</v>
      </c>
      <c r="L24" s="40">
        <v>3</v>
      </c>
      <c r="M24" s="237"/>
      <c r="N24" s="56">
        <v>3</v>
      </c>
      <c r="O24" s="40">
        <v>3</v>
      </c>
      <c r="P24" s="237"/>
      <c r="Q24" s="56">
        <v>3</v>
      </c>
      <c r="R24" s="40">
        <v>3</v>
      </c>
      <c r="S24" s="237"/>
      <c r="T24" s="40"/>
      <c r="U24" s="40"/>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43"/>
      <c r="U25" s="43"/>
      <c r="V25" s="237"/>
      <c r="X25" s="9"/>
      <c r="Y25" s="23"/>
    </row>
    <row r="26" spans="1:25" ht="208.5" customHeight="1" x14ac:dyDescent="0.35">
      <c r="A26" s="1"/>
      <c r="B26" s="9"/>
      <c r="C26" s="9"/>
      <c r="D26" s="9"/>
      <c r="F26" s="235"/>
      <c r="G26" s="236" t="s">
        <v>308</v>
      </c>
      <c r="H26" s="236"/>
      <c r="I26" s="236"/>
      <c r="K26" s="58" t="s">
        <v>434</v>
      </c>
      <c r="L26" s="45"/>
      <c r="M26" s="237"/>
      <c r="N26" s="58" t="s">
        <v>435</v>
      </c>
      <c r="O26" s="45" t="s">
        <v>1139</v>
      </c>
      <c r="P26" s="237"/>
      <c r="Q26" s="58" t="s">
        <v>436</v>
      </c>
      <c r="R26" s="45"/>
      <c r="S26" s="237"/>
      <c r="T26" s="45" t="s">
        <v>437</v>
      </c>
      <c r="U26" s="45"/>
      <c r="V26" s="237"/>
      <c r="X26" s="9"/>
      <c r="Y26" s="23"/>
    </row>
    <row r="27" spans="1:25" ht="18" customHeight="1" x14ac:dyDescent="0.35">
      <c r="A27" s="1"/>
      <c r="B27" s="9"/>
      <c r="C27" s="9"/>
      <c r="D27" s="9"/>
      <c r="F27" s="235"/>
      <c r="G27" s="236" t="s">
        <v>311</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 ref="M12:N12"/>
    <mergeCell ref="O12:P12"/>
    <mergeCell ref="K17:M17"/>
    <mergeCell ref="N17:P17"/>
    <mergeCell ref="K14:K15"/>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D15:I15"/>
    <mergeCell ref="B18:C21"/>
    <mergeCell ref="K18:M19"/>
    <mergeCell ref="N18:P19"/>
    <mergeCell ref="Q18:S19"/>
    <mergeCell ref="Q17:S17"/>
    <mergeCell ref="T18:V19"/>
    <mergeCell ref="E19:I19"/>
    <mergeCell ref="D20:D21"/>
    <mergeCell ref="E20:I21"/>
    <mergeCell ref="K20:M20"/>
    <mergeCell ref="N20:P20"/>
    <mergeCell ref="V24:V26"/>
    <mergeCell ref="G26:I26"/>
    <mergeCell ref="G27:I49"/>
    <mergeCell ref="Q20:S20"/>
    <mergeCell ref="T20:V20"/>
    <mergeCell ref="K21:M21"/>
    <mergeCell ref="N21:P21"/>
    <mergeCell ref="Q21:S21"/>
    <mergeCell ref="T21:V21"/>
    <mergeCell ref="F24:F49"/>
    <mergeCell ref="G24:I25"/>
    <mergeCell ref="M24:M26"/>
    <mergeCell ref="P24:P26"/>
    <mergeCell ref="S24:S26"/>
  </mergeCells>
  <conditionalFormatting sqref="D15:I15">
    <cfRule type="containsText" dxfId="860" priority="2" operator="containsText" text="Finalizado">
      <formula>NOT(ISERROR(SEARCH("Finalizado",D15)))</formula>
    </cfRule>
    <cfRule type="containsText" dxfId="859" priority="3" operator="containsText" text="Não Planificado">
      <formula>NOT(ISERROR(SEARCH("Não Planificado",D15)))</formula>
    </cfRule>
    <cfRule type="containsText" dxfId="858" priority="4" operator="containsText" text="No Prazo">
      <formula>NOT(ISERROR(SEARCH("No Prazo",D15)))</formula>
    </cfRule>
    <cfRule type="containsText" dxfId="857" priority="5" operator="containsText" text="Atrasado">
      <formula>NOT(ISERROR(SEARCH("Atrasado",D15)))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15">
      <iconSet showValue="0">
        <cfvo type="percent" val="0"/>
        <cfvo type="num" val="2"/>
        <cfvo type="num" val="3"/>
      </iconSet>
    </cfRule>
  </conditionalFormatting>
  <conditionalFormatting sqref="K25:L25">
    <cfRule type="containsText" dxfId="856" priority="29" operator="containsText" text="PENDIENTE">
      <formula>NOT(ISERROR(SEARCH("PENDIENTE",K25)))</formula>
    </cfRule>
    <cfRule type="containsText" dxfId="855" priority="30" operator="containsText" text="NO VALIDADO">
      <formula>NOT(ISERROR(SEARCH("NO VALIDADO",K25)))</formula>
    </cfRule>
    <cfRule type="containsText" dxfId="854" priority="31" operator="containsText" text="VALIDADO">
      <formula>NOT(ISERROR(SEARCH("VALIDADO",K25)))</formula>
    </cfRule>
  </conditionalFormatting>
  <conditionalFormatting sqref="N25:O25">
    <cfRule type="containsText" dxfId="853" priority="22" operator="containsText" text="PENDIENTE">
      <formula>NOT(ISERROR(SEARCH("PENDIENTE",N25)))</formula>
    </cfRule>
    <cfRule type="containsText" dxfId="852" priority="23" operator="containsText" text="NO VALIDADO">
      <formula>NOT(ISERROR(SEARCH("NO VALIDADO",N25)))</formula>
    </cfRule>
    <cfRule type="containsText" dxfId="851" priority="24" operator="containsText" text="VALIDADO">
      <formula>NOT(ISERROR(SEARCH("VALIDADO",N25)))</formula>
    </cfRule>
  </conditionalFormatting>
  <conditionalFormatting sqref="Q25:R25">
    <cfRule type="containsText" dxfId="850" priority="19" operator="containsText" text="PENDIENTE">
      <formula>NOT(ISERROR(SEARCH("PENDIENTE",Q25)))</formula>
    </cfRule>
    <cfRule type="containsText" dxfId="849" priority="20" operator="containsText" text="NO VALIDADO">
      <formula>NOT(ISERROR(SEARCH("NO VALIDADO",Q25)))</formula>
    </cfRule>
    <cfRule type="containsText" dxfId="848" priority="21" operator="containsText" text="VALIDADO">
      <formula>NOT(ISERROR(SEARCH("VALIDADO",Q25)))</formula>
    </cfRule>
  </conditionalFormatting>
  <conditionalFormatting sqref="T25:U25">
    <cfRule type="containsText" dxfId="847" priority="16" operator="containsText" text="PENDIENTE">
      <formula>NOT(ISERROR(SEARCH("PENDIENTE",T25)))</formula>
    </cfRule>
    <cfRule type="containsText" dxfId="846" priority="17" operator="containsText" text="NO VALIDADO">
      <formula>NOT(ISERROR(SEARCH("NO VALIDADO",T25)))</formula>
    </cfRule>
    <cfRule type="containsText" dxfId="845" priority="18" operator="containsText" text="VALIDADO">
      <formula>NOT(ISERROR(SEARCH("VALIDADO",T25)))</formula>
    </cfRule>
  </conditionalFormatting>
  <dataValidations count="6">
    <dataValidation type="list" allowBlank="1" showInputMessage="1" showErrorMessage="1" sqref="AB14:AB15" xr:uid="{B6330B1A-63A1-4995-9311-3C717D4256E3}">
      <formula1>"No Cumple, Parcial, Cumple, Más que Cumple, Mejor Práctica"</formula1>
    </dataValidation>
    <dataValidation type="list" allowBlank="1" showInputMessage="1" showErrorMessage="1" sqref="K14:K15 O14:O15 S14:S15" xr:uid="{D74E67A6-A9FE-4D9B-8993-D6D3C46E348F}">
      <formula1>"No Iniciado, En Progreso,Finalizado"</formula1>
    </dataValidation>
    <dataValidation type="list" allowBlank="1" showInputMessage="1" showErrorMessage="1" sqref="D10 R14:R15 N14:N15 V14:V15" xr:uid="{18488092-C122-4A0F-A509-CC5224FD966E}">
      <formula1>"Não Cumpre, Parcial, Cumpre, Mais que Cumpre, Melhor Prática"</formula1>
    </dataValidation>
    <dataValidation type="list" allowBlank="1" showInputMessage="1" showErrorMessage="1" sqref="O10" xr:uid="{42686284-9EC6-40B6-B6BF-ECB4483EF2B6}">
      <formula1>"Alta,Baixa,Não Planificado"</formula1>
    </dataValidation>
    <dataValidation type="list" allowBlank="1" showInputMessage="1" showErrorMessage="1" sqref="M12:N12 Q12:R12 U12:V12" xr:uid="{7A8AAB60-376C-46E6-9DD4-FD7C230DD6CE}">
      <formula1>"Maio,Junho,Julho,Agosto,Setembro,Outubro"</formula1>
    </dataValidation>
    <dataValidation type="list" allowBlank="1" showInputMessage="1" showErrorMessage="1" sqref="Q10 S10" xr:uid="{D91F892F-B8BC-47D8-B55D-D986CE5DA3FC}">
      <formula1>" Junho,Julho,Agosto,Setembro,Outubro"</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C1A5C66D-FF47-44BA-9E5A-97FF9CA7CA84}">
            <x14:iconSet iconSet="3Stars" showValue="0">
              <x14:cfvo type="percent">
                <xm:f>0</xm:f>
              </x14:cfvo>
              <x14:cfvo type="num">
                <xm:f>2</xm:f>
              </x14:cfvo>
              <x14:cfvo type="num">
                <xm:f>3</xm:f>
              </x14:cfvo>
            </x14:iconSet>
          </x14:cfRule>
          <xm:sqref>M10</xm:sqref>
        </x14:conditionalFormatting>
      </x14:conditionalFormattings>
    </ext>
  </extLst>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CFF92D-4E63-4336-9667-0017501F3730}">
  <dimension ref="A1:AB51"/>
  <sheetViews>
    <sheetView showGridLines="0" zoomScale="40" zoomScaleNormal="40" workbookViewId="0">
      <pane xSplit="3" ySplit="4" topLeftCell="D17" activePane="bottomRight" state="frozen"/>
      <selection activeCell="K3" sqref="K3:S4"/>
      <selection pane="topRight" activeCell="K3" sqref="K3:S4"/>
      <selection pane="bottomLeft" activeCell="K3" sqref="K3:S4"/>
      <selection pane="bottomRight" activeCell="Q17" sqref="Q17:S17"/>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02" t="s">
        <v>438</v>
      </c>
      <c r="L3" s="302"/>
      <c r="M3" s="302"/>
      <c r="N3" s="302"/>
      <c r="O3" s="302"/>
      <c r="P3" s="302"/>
      <c r="Q3" s="302"/>
      <c r="R3" s="302"/>
      <c r="S3" s="302"/>
      <c r="T3" s="63"/>
      <c r="U3" s="63"/>
      <c r="V3" s="63"/>
      <c r="W3" s="10"/>
      <c r="X3" s="10"/>
      <c r="Y3" s="12"/>
      <c r="Z3" s="12"/>
      <c r="AA3" s="12"/>
    </row>
    <row r="4" spans="1:28" ht="35.25" customHeight="1" x14ac:dyDescent="0.35">
      <c r="A4" s="1"/>
      <c r="B4" s="1"/>
      <c r="C4" s="10"/>
      <c r="D4" s="255"/>
      <c r="E4" s="255"/>
      <c r="F4" s="255"/>
      <c r="G4" s="255"/>
      <c r="H4" s="255"/>
      <c r="I4" s="255"/>
      <c r="J4" s="61"/>
      <c r="K4" s="303"/>
      <c r="L4" s="303"/>
      <c r="M4" s="303"/>
      <c r="N4" s="303"/>
      <c r="O4" s="303"/>
      <c r="P4" s="303"/>
      <c r="Q4" s="303"/>
      <c r="R4" s="303"/>
      <c r="S4" s="303"/>
      <c r="T4" s="61"/>
      <c r="U4" s="61"/>
      <c r="V4" s="61"/>
      <c r="W4" s="61"/>
      <c r="X4" s="14"/>
      <c r="Y4" s="21"/>
      <c r="Z4" s="22"/>
      <c r="AA4" s="22"/>
    </row>
    <row r="5" spans="1:28" ht="32.5" x14ac:dyDescent="0.6">
      <c r="A5" s="1"/>
      <c r="B5" s="15"/>
      <c r="C5" s="13"/>
      <c r="D5" s="258" t="s">
        <v>293</v>
      </c>
      <c r="E5" s="258"/>
      <c r="F5" s="258"/>
      <c r="G5" s="258"/>
      <c r="H5" s="258"/>
      <c r="I5" s="258"/>
      <c r="J5" s="26"/>
      <c r="K5" s="258" t="s">
        <v>294</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Cumpre</v>
      </c>
      <c r="E7" s="47">
        <f>IF($D7="Não cumpre",0,IF($D7="Parcial",$E$18*0.4,IF($D7="Cumpre",$E$18*0.7,IF($D7="Mais que Cumpre",$E$18*0.85,IF($D7="Melhor Prática",$E$18,0)))))</f>
        <v>1.3999999999999999E-2</v>
      </c>
      <c r="F7" s="48">
        <f>IF($K$24&lt;&gt;"",IF($K$24=3,3,IF($K$24=2,2,1)),"")</f>
        <v>3</v>
      </c>
      <c r="G7" s="48">
        <f>IF($N$24&lt;&gt;"",IF($N$24=3,3,IF($N$24=2,2,1)),"")</f>
        <v>3</v>
      </c>
      <c r="H7" s="48">
        <f>IF($Q$24&lt;&gt;"",IF($Q$24=3,3,IF($Q$24=2,2,1)),"")</f>
        <v>2</v>
      </c>
      <c r="I7" s="48">
        <f>IF($T$24&lt;&gt;"",IF($T$24=3,3,IF($T$24=2,2,1)),"")</f>
        <v>1</v>
      </c>
      <c r="J7" s="32"/>
      <c r="K7" s="49" t="s">
        <v>297</v>
      </c>
      <c r="L7" s="46" t="s">
        <v>60</v>
      </c>
      <c r="M7" s="260"/>
      <c r="N7" s="260"/>
      <c r="O7" s="260"/>
      <c r="P7" s="46" t="s">
        <v>62</v>
      </c>
      <c r="Q7" s="260"/>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t="str">
        <f>IF(Q10="Junio",6,IF(Q10="Julio",7,IF(Q10="Agosto",8,IF(Q10="Septiembre",9,IF(Q10="Octubre",10,"")))))</f>
        <v/>
      </c>
      <c r="R9" s="35"/>
      <c r="S9" s="92" t="str">
        <f>IF(S10="Junio",6,IF(S10="Julio",7,IF(S10="Agosto",8,IF(S10="Septiembre",9,IF(S10="Octubre",10,"")))))</f>
        <v/>
      </c>
      <c r="T9" s="33"/>
      <c r="U9" s="33"/>
      <c r="V9" s="33"/>
      <c r="W9" s="1"/>
      <c r="X9" s="1"/>
    </row>
    <row r="10" spans="1:28" ht="59.25" customHeight="1" outlineLevel="1" x14ac:dyDescent="0.35">
      <c r="A10" s="1"/>
      <c r="B10" s="262" t="s">
        <v>299</v>
      </c>
      <c r="C10" s="262"/>
      <c r="D10" s="110" t="s">
        <v>64</v>
      </c>
      <c r="E10" s="51">
        <f>IF($D10="Não cumpre",0,IF($D10="Parcial",$E$18*0.4,IF($D10="Cumpre",$E$18*0.7,IF($D10="Mais que Cumpre",$E$18*0.85,IF($D10="Melhor Prática",$E$18,0)))))</f>
        <v>1.7000000000000001E-2</v>
      </c>
      <c r="F10" s="52" t="str">
        <f>IF(K20="D","D","-")</f>
        <v>-</v>
      </c>
      <c r="G10" s="52" t="str">
        <f>IF(N20="D","D","-")</f>
        <v>-</v>
      </c>
      <c r="H10" s="52" t="str">
        <f>IF(Q20="D","D","-")</f>
        <v>-</v>
      </c>
      <c r="I10" s="52" t="str">
        <f>IF(T20="D","D","-")</f>
        <v>D</v>
      </c>
      <c r="J10" s="32"/>
      <c r="K10" s="65" t="s">
        <v>300</v>
      </c>
      <c r="L10" s="50" t="s">
        <v>66</v>
      </c>
      <c r="M10" s="74">
        <v>2</v>
      </c>
      <c r="N10" s="50" t="s">
        <v>67</v>
      </c>
      <c r="O10" s="53" t="s">
        <v>68</v>
      </c>
      <c r="P10" s="50" t="s">
        <v>69</v>
      </c>
      <c r="Q10" s="91" t="s">
        <v>70</v>
      </c>
      <c r="R10" s="50" t="s">
        <v>71</v>
      </c>
      <c r="S10" s="91" t="s">
        <v>301</v>
      </c>
      <c r="T10" s="50" t="s">
        <v>73</v>
      </c>
      <c r="U10" s="53" t="s">
        <v>425</v>
      </c>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75</v>
      </c>
      <c r="C12" s="263"/>
      <c r="D12" s="265" t="str">
        <f>IF(F12="","",IF(AND(I12=3,H12=3,G12=3,F12=3),"Melhor Prática",
IF(AND(H12=3,G12=3,F12=3),"Mais que Cumpre",
IF(AND(G12=3,F12=3),"Cumpre",
IF(F12=3,"Parcial","Não cumpre")))))</f>
        <v>Mais que Cumpre</v>
      </c>
      <c r="E12" s="266">
        <f>IF($D12="Não cumpre",0,IF($D12="Parcial",$E$18*0.4,IF($D12="Cumpre",$E$18*0.7,IF($D12="Mais que Cumpre",$E$18*0.85,IF($D12="Melhor Prática",$E$18,0)))))</f>
        <v>1.7000000000000001E-2</v>
      </c>
      <c r="F12" s="261">
        <f>IF($L$24&lt;&gt;"",IF($L$24=3,3,IF($L$24=2,2,1)),"")</f>
        <v>3</v>
      </c>
      <c r="G12" s="261">
        <f>IF($O$24&lt;&gt;"",IF($O$24=3,3,IF($O$24=2,2,1)),"")</f>
        <v>3</v>
      </c>
      <c r="H12" s="261">
        <f>IF($R$24&lt;&gt;"",IF($R$24=3,3,IF($R$24=2,2,1)),"")</f>
        <v>3</v>
      </c>
      <c r="I12" s="261" t="str">
        <f>IF($U$24&lt;&gt;"",IF($U$24=3,3,IF($U$24=2,2,1)),"")</f>
        <v/>
      </c>
      <c r="J12" s="32"/>
      <c r="K12" s="299" t="s">
        <v>76</v>
      </c>
      <c r="L12" s="251"/>
      <c r="M12" s="249" t="s">
        <v>363</v>
      </c>
      <c r="N12" s="250"/>
      <c r="O12" s="299" t="s">
        <v>76</v>
      </c>
      <c r="P12" s="251"/>
      <c r="Q12" s="249"/>
      <c r="R12" s="250"/>
      <c r="S12" s="251" t="s">
        <v>76</v>
      </c>
      <c r="T12" s="251"/>
      <c r="U12" s="249" t="s">
        <v>303</v>
      </c>
      <c r="V12" s="250"/>
      <c r="W12" s="9"/>
      <c r="X12" s="9"/>
      <c r="Y12" s="23"/>
      <c r="Z12" s="2"/>
      <c r="AA12" s="2"/>
      <c r="AB12" s="2"/>
    </row>
    <row r="13" spans="1:28" ht="35.25" customHeight="1" outlineLevel="1" x14ac:dyDescent="0.35">
      <c r="A13" s="1"/>
      <c r="B13" s="264"/>
      <c r="C13" s="264"/>
      <c r="D13" s="265" t="str">
        <f t="shared" ref="D13:D14" si="0">IF(F13="","",IF(AND(I13=3,H13=3,G13=3,F13=3),"MEJOR PRÁCTICA",
IF(AND(H13=3,G13=3,F13=3),"MÁS QUE CUMPLE",
IF(AND(G13=3,F13=3),"CUMPLE",
IF(F13=3,"PARCIAL","NO CUMPLE")))))</f>
        <v/>
      </c>
      <c r="E13" s="266">
        <f>IF($D13="No Cumple",0,IF($D13="Parcial",$E$18*0.4,IF($D13="Cumple",$E$18*0.7,IF($D13="Más que Cumple",$E$18*0.85,IF($D13="Mejor Práctica",$E$18,0)))))</f>
        <v>0</v>
      </c>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304</v>
      </c>
      <c r="W13" s="1"/>
      <c r="X13" s="1"/>
      <c r="Z13" s="3"/>
      <c r="AA13" s="4"/>
      <c r="AB13" s="5"/>
    </row>
    <row r="14" spans="1:28" ht="18.75" customHeight="1" outlineLevel="1" x14ac:dyDescent="0.35">
      <c r="A14" s="1"/>
      <c r="B14" s="264"/>
      <c r="C14" s="264"/>
      <c r="D14" s="265" t="str">
        <f t="shared" si="0"/>
        <v/>
      </c>
      <c r="E14" s="266">
        <f>IF($D14="No Cumple",0,IF($D14="Parcial",$E$18*0.4,IF($D14="Cumple",$E$18*0.7,IF($D14="Más que Cumple",$E$18*0.85,IF($D14="Mejor Práctica",$E$18,0)))))</f>
        <v>0</v>
      </c>
      <c r="F14" s="38"/>
      <c r="G14" s="38"/>
      <c r="H14" s="38"/>
      <c r="I14" s="38"/>
      <c r="J14" s="32"/>
      <c r="K14" s="238" t="s">
        <v>1043</v>
      </c>
      <c r="L14" s="239" t="s">
        <v>1093</v>
      </c>
      <c r="M14" s="239"/>
      <c r="N14" s="243" t="s">
        <v>83</v>
      </c>
      <c r="O14" s="238"/>
      <c r="P14" s="239"/>
      <c r="Q14" s="239"/>
      <c r="R14" s="243"/>
      <c r="S14" s="240"/>
      <c r="T14" s="239"/>
      <c r="U14" s="239"/>
      <c r="V14" s="243"/>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IF(OR(AND(S10=U12,S14&lt;&gt;"finalizado"),AND(S10=Q12,O14&lt;&gt;"finalizado"),AND(S10=M12,K14&lt;&gt;"finalizado")),"Atrasado","No Prazo")),"Não Planificado")</f>
        <v>No Prazo</v>
      </c>
      <c r="E15" s="244"/>
      <c r="F15" s="244"/>
      <c r="G15" s="244"/>
      <c r="H15" s="244"/>
      <c r="I15" s="244"/>
      <c r="J15" s="26"/>
      <c r="K15" s="238"/>
      <c r="L15" s="239"/>
      <c r="M15" s="239"/>
      <c r="N15" s="243"/>
      <c r="O15" s="238"/>
      <c r="P15" s="239"/>
      <c r="Q15" s="239"/>
      <c r="R15" s="243"/>
      <c r="S15" s="240"/>
      <c r="T15" s="239"/>
      <c r="U15" s="239"/>
      <c r="V15" s="243"/>
      <c r="W15" s="1"/>
      <c r="X15" s="1"/>
      <c r="Z15" s="6"/>
      <c r="AA15" s="7"/>
      <c r="AB15" s="7"/>
    </row>
    <row r="16" spans="1:28" ht="21" customHeight="1" x14ac:dyDescent="0.4">
      <c r="A16" s="1"/>
      <c r="B16" s="17"/>
      <c r="C16" s="17"/>
      <c r="D16" s="9"/>
      <c r="E16" s="86" t="str">
        <f>IF(COUNTA(F16:I16)=0,"NBC","BC")</f>
        <v>NBC</v>
      </c>
      <c r="F16" s="86"/>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64</v>
      </c>
      <c r="R17" s="241"/>
      <c r="S17" s="242"/>
      <c r="T17" s="241" t="s">
        <v>85</v>
      </c>
      <c r="U17" s="241"/>
      <c r="V17" s="242"/>
      <c r="W17" s="9"/>
      <c r="X17" s="9"/>
      <c r="Y17" s="23"/>
    </row>
    <row r="18" spans="1:25" ht="20.25" customHeight="1" outlineLevel="2" x14ac:dyDescent="0.35">
      <c r="A18" s="1"/>
      <c r="B18" s="245" t="s">
        <v>317</v>
      </c>
      <c r="C18" s="245"/>
      <c r="D18" s="42" t="s">
        <v>52</v>
      </c>
      <c r="E18" s="39">
        <v>0.02</v>
      </c>
      <c r="F18" s="127"/>
      <c r="G18" s="127"/>
      <c r="H18" s="127"/>
      <c r="I18" s="127"/>
      <c r="J18" s="9"/>
      <c r="K18" s="238" t="s">
        <v>439</v>
      </c>
      <c r="L18" s="240"/>
      <c r="M18" s="243"/>
      <c r="N18" s="238" t="s">
        <v>440</v>
      </c>
      <c r="O18" s="240"/>
      <c r="P18" s="243"/>
      <c r="Q18" s="238" t="s">
        <v>441</v>
      </c>
      <c r="R18" s="240"/>
      <c r="S18" s="243"/>
      <c r="T18" s="240" t="s">
        <v>442</v>
      </c>
      <c r="U18" s="240"/>
      <c r="V18" s="243"/>
      <c r="W18" s="9"/>
      <c r="X18" s="9"/>
      <c r="Y18" s="23"/>
    </row>
    <row r="19" spans="1:25" ht="124.5" customHeight="1" outlineLevel="2" x14ac:dyDescent="0.35">
      <c r="A19" s="1"/>
      <c r="B19" s="245"/>
      <c r="C19" s="245"/>
      <c r="D19" s="42" t="s">
        <v>91</v>
      </c>
      <c r="E19" s="308" t="s">
        <v>443</v>
      </c>
      <c r="F19" s="308"/>
      <c r="G19" s="308"/>
      <c r="H19" s="308"/>
      <c r="I19" s="308"/>
      <c r="J19" s="25"/>
      <c r="K19" s="238"/>
      <c r="L19" s="240"/>
      <c r="M19" s="243"/>
      <c r="N19" s="238"/>
      <c r="O19" s="240"/>
      <c r="P19" s="243"/>
      <c r="Q19" s="238"/>
      <c r="R19" s="240"/>
      <c r="S19" s="243"/>
      <c r="T19" s="240"/>
      <c r="U19" s="240"/>
      <c r="V19" s="243"/>
      <c r="W19" s="9"/>
      <c r="X19" s="9"/>
      <c r="Y19" s="23"/>
    </row>
    <row r="20" spans="1:25" ht="18.75" customHeight="1" outlineLevel="2" x14ac:dyDescent="0.35">
      <c r="A20" s="1"/>
      <c r="B20" s="245"/>
      <c r="C20" s="245"/>
      <c r="D20" s="247" t="s">
        <v>93</v>
      </c>
      <c r="E20" s="248" t="s">
        <v>158</v>
      </c>
      <c r="F20" s="248"/>
      <c r="G20" s="248"/>
      <c r="H20" s="248"/>
      <c r="I20" s="248"/>
      <c r="J20" s="25"/>
      <c r="K20" s="238"/>
      <c r="L20" s="240"/>
      <c r="M20" s="243"/>
      <c r="N20" s="238"/>
      <c r="O20" s="240"/>
      <c r="P20" s="243"/>
      <c r="Q20" s="238"/>
      <c r="R20" s="240"/>
      <c r="S20" s="243"/>
      <c r="T20" s="240" t="s">
        <v>306</v>
      </c>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431</v>
      </c>
      <c r="L21" s="240"/>
      <c r="M21" s="243"/>
      <c r="N21" s="238" t="s">
        <v>444</v>
      </c>
      <c r="O21" s="240"/>
      <c r="P21" s="243"/>
      <c r="Q21" s="238" t="s">
        <v>445</v>
      </c>
      <c r="R21" s="240"/>
      <c r="S21" s="243"/>
      <c r="T21" s="240" t="s">
        <v>446</v>
      </c>
      <c r="U21" s="240"/>
      <c r="V21" s="243"/>
      <c r="W21" s="9"/>
      <c r="X21" s="9"/>
      <c r="Y21" s="23"/>
    </row>
    <row r="22" spans="1:25" ht="14.5" x14ac:dyDescent="0.35">
      <c r="A22" s="1"/>
      <c r="B22" s="9"/>
      <c r="C22" s="9"/>
      <c r="D22" s="9"/>
      <c r="E22" s="9"/>
      <c r="F22" s="9"/>
      <c r="G22" s="9"/>
      <c r="H22" s="9"/>
      <c r="I22" s="9"/>
      <c r="J22" s="9"/>
      <c r="K22" s="68"/>
      <c r="L22" s="9"/>
      <c r="M22" s="69"/>
      <c r="N22" s="68"/>
      <c r="O22" s="9"/>
      <c r="P22" s="69"/>
      <c r="Q22" s="68"/>
      <c r="R22" s="9"/>
      <c r="S22" s="6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64" t="s">
        <v>99</v>
      </c>
      <c r="U23" s="24" t="s">
        <v>100</v>
      </c>
      <c r="V23" s="55" t="s">
        <v>101</v>
      </c>
      <c r="X23" s="9"/>
      <c r="Y23" s="23"/>
    </row>
    <row r="24" spans="1:25" ht="36.75" customHeight="1" x14ac:dyDescent="0.35">
      <c r="A24" s="1"/>
      <c r="B24" s="9"/>
      <c r="C24" s="9"/>
      <c r="D24" s="9"/>
      <c r="F24" s="235" t="s">
        <v>307</v>
      </c>
      <c r="G24" s="236" t="s">
        <v>36</v>
      </c>
      <c r="H24" s="236"/>
      <c r="I24" s="236"/>
      <c r="K24" s="56">
        <v>3</v>
      </c>
      <c r="L24" s="40">
        <v>3</v>
      </c>
      <c r="M24" s="237"/>
      <c r="N24" s="56">
        <v>3</v>
      </c>
      <c r="O24" s="40">
        <v>3</v>
      </c>
      <c r="P24" s="237"/>
      <c r="Q24" s="56">
        <v>2</v>
      </c>
      <c r="R24" s="40">
        <v>3</v>
      </c>
      <c r="S24" s="307" t="s">
        <v>1094</v>
      </c>
      <c r="T24" s="40">
        <v>1</v>
      </c>
      <c r="U24" s="40"/>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43"/>
      <c r="U25" s="43"/>
      <c r="V25" s="237"/>
      <c r="X25" s="9"/>
      <c r="Y25" s="23"/>
    </row>
    <row r="26" spans="1:25" ht="208.5" customHeight="1" x14ac:dyDescent="0.35">
      <c r="A26" s="1"/>
      <c r="B26" s="9"/>
      <c r="C26" s="9"/>
      <c r="D26" s="9"/>
      <c r="F26" s="235"/>
      <c r="G26" s="236" t="s">
        <v>308</v>
      </c>
      <c r="H26" s="236"/>
      <c r="I26" s="236"/>
      <c r="K26" s="58" t="s">
        <v>447</v>
      </c>
      <c r="L26" s="45"/>
      <c r="M26" s="237"/>
      <c r="N26" s="58" t="s">
        <v>448</v>
      </c>
      <c r="O26" s="45" t="s">
        <v>1140</v>
      </c>
      <c r="P26" s="237"/>
      <c r="Q26" s="58" t="s">
        <v>449</v>
      </c>
      <c r="R26" s="45" t="s">
        <v>1141</v>
      </c>
      <c r="S26" s="237"/>
      <c r="T26" s="58" t="s">
        <v>450</v>
      </c>
      <c r="U26" s="45"/>
      <c r="V26" s="237"/>
      <c r="X26" s="9"/>
      <c r="Y26" s="23"/>
    </row>
    <row r="27" spans="1:25" ht="18" customHeight="1" x14ac:dyDescent="0.35">
      <c r="A27" s="1"/>
      <c r="B27" s="9"/>
      <c r="C27" s="9"/>
      <c r="D27" s="9"/>
      <c r="F27" s="235"/>
      <c r="G27" s="236" t="s">
        <v>311</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 ref="M12:N12"/>
    <mergeCell ref="O12:P12"/>
    <mergeCell ref="K17:M17"/>
    <mergeCell ref="N17:P17"/>
    <mergeCell ref="K14:K15"/>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D15:I15"/>
    <mergeCell ref="B18:C21"/>
    <mergeCell ref="K18:M19"/>
    <mergeCell ref="N18:P19"/>
    <mergeCell ref="Q18:S19"/>
    <mergeCell ref="Q17:S17"/>
    <mergeCell ref="T18:V19"/>
    <mergeCell ref="E19:I19"/>
    <mergeCell ref="D20:D21"/>
    <mergeCell ref="E20:I21"/>
    <mergeCell ref="K20:M20"/>
    <mergeCell ref="N20:P20"/>
    <mergeCell ref="V24:V26"/>
    <mergeCell ref="G26:I26"/>
    <mergeCell ref="G27:I49"/>
    <mergeCell ref="Q20:S20"/>
    <mergeCell ref="T20:V20"/>
    <mergeCell ref="K21:M21"/>
    <mergeCell ref="N21:P21"/>
    <mergeCell ref="Q21:S21"/>
    <mergeCell ref="T21:V21"/>
    <mergeCell ref="F24:F49"/>
    <mergeCell ref="G24:I25"/>
    <mergeCell ref="M24:M26"/>
    <mergeCell ref="P24:P26"/>
    <mergeCell ref="S24:S26"/>
  </mergeCells>
  <conditionalFormatting sqref="D15:I15">
    <cfRule type="containsText" dxfId="844" priority="2" operator="containsText" text="Finalizado">
      <formula>NOT(ISERROR(SEARCH("Finalizado",D15)))</formula>
    </cfRule>
    <cfRule type="containsText" dxfId="843" priority="3" operator="containsText" text="Não Planificado">
      <formula>NOT(ISERROR(SEARCH("Não Planificado",D15)))</formula>
    </cfRule>
    <cfRule type="containsText" dxfId="842" priority="4" operator="containsText" text="No Prazo">
      <formula>NOT(ISERROR(SEARCH("No Prazo",D15)))</formula>
    </cfRule>
    <cfRule type="containsText" dxfId="841" priority="5" operator="containsText" text="Atrasado">
      <formula>NOT(ISERROR(SEARCH("Atrasado",D15)))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15">
      <iconSet showValue="0">
        <cfvo type="percent" val="0"/>
        <cfvo type="num" val="2"/>
        <cfvo type="num" val="3"/>
      </iconSet>
    </cfRule>
  </conditionalFormatting>
  <conditionalFormatting sqref="K25:L25">
    <cfRule type="containsText" dxfId="840" priority="29" operator="containsText" text="PENDIENTE">
      <formula>NOT(ISERROR(SEARCH("PENDIENTE",K25)))</formula>
    </cfRule>
    <cfRule type="containsText" dxfId="839" priority="30" operator="containsText" text="NO VALIDADO">
      <formula>NOT(ISERROR(SEARCH("NO VALIDADO",K25)))</formula>
    </cfRule>
    <cfRule type="containsText" dxfId="838" priority="31" operator="containsText" text="VALIDADO">
      <formula>NOT(ISERROR(SEARCH("VALIDADO",K25)))</formula>
    </cfRule>
  </conditionalFormatting>
  <conditionalFormatting sqref="N25:O25">
    <cfRule type="containsText" dxfId="837" priority="22" operator="containsText" text="PENDIENTE">
      <formula>NOT(ISERROR(SEARCH("PENDIENTE",N25)))</formula>
    </cfRule>
    <cfRule type="containsText" dxfId="836" priority="23" operator="containsText" text="NO VALIDADO">
      <formula>NOT(ISERROR(SEARCH("NO VALIDADO",N25)))</formula>
    </cfRule>
    <cfRule type="containsText" dxfId="835" priority="24" operator="containsText" text="VALIDADO">
      <formula>NOT(ISERROR(SEARCH("VALIDADO",N25)))</formula>
    </cfRule>
  </conditionalFormatting>
  <conditionalFormatting sqref="Q25:R25">
    <cfRule type="containsText" dxfId="834" priority="19" operator="containsText" text="PENDIENTE">
      <formula>NOT(ISERROR(SEARCH("PENDIENTE",Q25)))</formula>
    </cfRule>
    <cfRule type="containsText" dxfId="833" priority="20" operator="containsText" text="NO VALIDADO">
      <formula>NOT(ISERROR(SEARCH("NO VALIDADO",Q25)))</formula>
    </cfRule>
    <cfRule type="containsText" dxfId="832" priority="21" operator="containsText" text="VALIDADO">
      <formula>NOT(ISERROR(SEARCH("VALIDADO",Q25)))</formula>
    </cfRule>
  </conditionalFormatting>
  <conditionalFormatting sqref="T25:U25">
    <cfRule type="containsText" dxfId="831" priority="16" operator="containsText" text="PENDIENTE">
      <formula>NOT(ISERROR(SEARCH("PENDIENTE",T25)))</formula>
    </cfRule>
    <cfRule type="containsText" dxfId="830" priority="17" operator="containsText" text="NO VALIDADO">
      <formula>NOT(ISERROR(SEARCH("NO VALIDADO",T25)))</formula>
    </cfRule>
    <cfRule type="containsText" dxfId="829" priority="18" operator="containsText" text="VALIDADO">
      <formula>NOT(ISERROR(SEARCH("VALIDADO",T25)))</formula>
    </cfRule>
  </conditionalFormatting>
  <dataValidations count="6">
    <dataValidation type="list" allowBlank="1" showInputMessage="1" showErrorMessage="1" sqref="K14:K15 O14:O15 S14:S15" xr:uid="{7AF77E77-BD49-4967-93D8-D8C282DE26A2}">
      <formula1>"No Iniciado, En Progreso,Finalizado"</formula1>
    </dataValidation>
    <dataValidation type="list" allowBlank="1" showInputMessage="1" showErrorMessage="1" sqref="AB14:AB15" xr:uid="{DAA5CF45-7C5C-440D-BDE3-2087B646406F}">
      <formula1>"No Cumple, Parcial, Cumple, Más que Cumple, Mejor Práctica"</formula1>
    </dataValidation>
    <dataValidation type="list" allowBlank="1" showInputMessage="1" showErrorMessage="1" sqref="D10 R14:R15 N14:N15 V14:V15" xr:uid="{0ACF9307-FF89-4E68-9AFC-D64CC38B7B1F}">
      <formula1>"Não Cumpre, Parcial, Cumpre, Mais que Cumpre, Melhor Prática"</formula1>
    </dataValidation>
    <dataValidation type="list" allowBlank="1" showInputMessage="1" showErrorMessage="1" sqref="O10" xr:uid="{B39996A2-D507-4237-BCD7-A78BF87931BB}">
      <formula1>"Alta,Baixa,Não Planificado"</formula1>
    </dataValidation>
    <dataValidation type="list" allowBlank="1" showInputMessage="1" showErrorMessage="1" sqref="M12:N12 Q12:R12 U12:V12" xr:uid="{5E4D4BB4-5246-474F-A966-94E6480650F8}">
      <formula1>"Maio,Junho,Julho,Agosto,Setembro,Outubro"</formula1>
    </dataValidation>
    <dataValidation type="list" allowBlank="1" showInputMessage="1" showErrorMessage="1" sqref="Q10 S10" xr:uid="{95596E65-9AF8-44CF-9FF8-9914621C1935}">
      <formula1>" Junho,Julho,Agosto,Setembro,Outubro"</formula1>
    </dataValidation>
  </dataValidations>
  <hyperlinks>
    <hyperlink ref="S24" r:id="rId1" location=":~:text=3%20toneladas%20de%20CO2%20podem,absorvido%20varia%20segundo%20a%20esp%C3%A9cie." xr:uid="{DB8042E5-0F3E-49AE-849A-9353A5726D4D}"/>
  </hyperlinks>
  <pageMargins left="0.511811024" right="0.511811024" top="0.78740157499999996" bottom="0.78740157499999996" header="0.31496062000000002" footer="0.31496062000000002"/>
  <pageSetup paperSize="9" orientation="portrait" r:id="rId2"/>
  <drawing r:id="rId3"/>
  <extLst>
    <ext xmlns:x14="http://schemas.microsoft.com/office/spreadsheetml/2009/9/main" uri="{78C0D931-6437-407d-A8EE-F0AAD7539E65}">
      <x14:conditionalFormattings>
        <x14:conditionalFormatting xmlns:xm="http://schemas.microsoft.com/office/excel/2006/main">
          <x14:cfRule type="iconSet" priority="1" id="{6E4A479B-B6CF-4411-8313-98B218E50D02}">
            <x14:iconSet iconSet="3Stars" showValue="0">
              <x14:cfvo type="percent">
                <xm:f>0</xm:f>
              </x14:cfvo>
              <x14:cfvo type="num">
                <xm:f>2</xm:f>
              </x14:cfvo>
              <x14:cfvo type="num">
                <xm:f>3</xm:f>
              </x14:cfvo>
            </x14:iconSet>
          </x14:cfRule>
          <xm:sqref>M10</xm:sqref>
        </x14:conditionalFormatting>
      </x14:conditionalFormattings>
    </ext>
  </extLst>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67B2D2F-C19D-43FF-B6AF-787C91C2B748}">
  <dimension ref="A1:AB51"/>
  <sheetViews>
    <sheetView showGridLines="0" zoomScale="40" zoomScaleNormal="40" workbookViewId="0">
      <pane xSplit="3" ySplit="4" topLeftCell="D13" activePane="bottomRight" state="frozen"/>
      <selection activeCell="K3" sqref="K3:S4"/>
      <selection pane="topRight" activeCell="K3" sqref="K3:S4"/>
      <selection pane="bottomLeft" activeCell="K3" sqref="K3:S4"/>
      <selection pane="bottomRight" activeCell="Q18" sqref="Q18:S19"/>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00" t="s">
        <v>451</v>
      </c>
      <c r="L3" s="300"/>
      <c r="M3" s="300"/>
      <c r="N3" s="300"/>
      <c r="O3" s="300"/>
      <c r="P3" s="300"/>
      <c r="Q3" s="300"/>
      <c r="R3" s="300"/>
      <c r="S3" s="300"/>
      <c r="T3" s="63"/>
      <c r="U3" s="63"/>
      <c r="V3" s="63"/>
      <c r="W3" s="10"/>
      <c r="X3" s="10"/>
      <c r="Y3" s="12"/>
      <c r="Z3" s="12"/>
      <c r="AA3" s="12"/>
    </row>
    <row r="4" spans="1:28" ht="35.25" customHeight="1" x14ac:dyDescent="0.35">
      <c r="A4" s="1"/>
      <c r="B4" s="1"/>
      <c r="C4" s="10"/>
      <c r="D4" s="255"/>
      <c r="E4" s="255"/>
      <c r="F4" s="255"/>
      <c r="G4" s="255"/>
      <c r="H4" s="255"/>
      <c r="I4" s="255"/>
      <c r="J4" s="61"/>
      <c r="K4" s="301"/>
      <c r="L4" s="301"/>
      <c r="M4" s="301"/>
      <c r="N4" s="301"/>
      <c r="O4" s="301"/>
      <c r="P4" s="301"/>
      <c r="Q4" s="301"/>
      <c r="R4" s="301"/>
      <c r="S4" s="301"/>
      <c r="T4" s="61"/>
      <c r="U4" s="61"/>
      <c r="V4" s="61"/>
      <c r="W4" s="61"/>
      <c r="X4" s="14"/>
      <c r="Y4" s="21"/>
      <c r="Z4" s="22"/>
      <c r="AA4" s="22"/>
    </row>
    <row r="5" spans="1:28" ht="32.5" x14ac:dyDescent="0.6">
      <c r="A5" s="1"/>
      <c r="B5" s="15"/>
      <c r="C5" s="13"/>
      <c r="D5" s="258" t="s">
        <v>293</v>
      </c>
      <c r="E5" s="258"/>
      <c r="F5" s="258"/>
      <c r="G5" s="258"/>
      <c r="H5" s="258"/>
      <c r="I5" s="258"/>
      <c r="J5" s="26"/>
      <c r="K5" s="258" t="s">
        <v>294</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Parcial</v>
      </c>
      <c r="E7" s="47">
        <f>IF($D7="Não cumpre",0,IF($D7="Parcial",$E$18*0.4,IF($D7="Cumpre",$E$18*0.7,IF($D7="Mais que Cumpre",$E$18*0.85,IF($D7="Melhor Prática",$E$18,0)))))</f>
        <v>1.0000000000000002E-2</v>
      </c>
      <c r="F7" s="48">
        <f>IF($K$24&lt;&gt;"",IF($K$24=3,3,IF($K$24=2,2,1)),"")</f>
        <v>3</v>
      </c>
      <c r="G7" s="48" t="str">
        <f>IF($N$24&lt;&gt;"",IF($N$24=3,3,IF($N$24=2,2,1)),"")</f>
        <v/>
      </c>
      <c r="H7" s="48" t="str">
        <f>IF($Q$24&lt;&gt;"",IF($Q$24=3,3,IF($Q$24=2,2,1)),"")</f>
        <v/>
      </c>
      <c r="I7" s="48" t="str">
        <f>IF($T$24&lt;&gt;"",IF($T$24=3,3,IF($T$24=2,2,1)),"")</f>
        <v/>
      </c>
      <c r="J7" s="32"/>
      <c r="K7" s="49" t="s">
        <v>297</v>
      </c>
      <c r="L7" s="46" t="s">
        <v>60</v>
      </c>
      <c r="M7" s="260"/>
      <c r="N7" s="260"/>
      <c r="O7" s="260"/>
      <c r="P7" s="46" t="s">
        <v>62</v>
      </c>
      <c r="Q7" s="260"/>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t="str">
        <f>IF(Q10="Junio",6,IF(Q10="Julio",7,IF(Q10="Agosto",8,IF(Q10="Septiembre",9,IF(Q10="Octubre",10,"")))))</f>
        <v/>
      </c>
      <c r="R9" s="35"/>
      <c r="S9" s="92" t="str">
        <f>IF(S10="Junio",6,IF(S10="Julio",7,IF(S10="Agosto",8,IF(S10="Septiembre",9,IF(S10="Octubre",10,"")))))</f>
        <v/>
      </c>
      <c r="T9" s="33"/>
      <c r="U9" s="33"/>
      <c r="V9" s="33"/>
      <c r="W9" s="1"/>
      <c r="X9" s="1"/>
    </row>
    <row r="10" spans="1:28" ht="59.25" customHeight="1" outlineLevel="1" x14ac:dyDescent="0.35">
      <c r="A10" s="1"/>
      <c r="B10" s="262" t="s">
        <v>299</v>
      </c>
      <c r="C10" s="262"/>
      <c r="D10" s="110" t="s">
        <v>85</v>
      </c>
      <c r="E10" s="51">
        <f>IF($D10="Não cumpre",0,IF($D10="Parcial",$E$18*0.4,IF($D10="Cumpre",$E$18*0.7,IF($D10="Mais que Cumpre",$E$18*0.85,IF($D10="Melhor Prática",$E$18,0)))))</f>
        <v>2.5000000000000001E-2</v>
      </c>
      <c r="F10" s="52" t="str">
        <f>IF(K20="D","D","-")</f>
        <v>-</v>
      </c>
      <c r="G10" s="52" t="str">
        <f>IF(N20="D","D","-")</f>
        <v>D</v>
      </c>
      <c r="H10" s="52" t="str">
        <f>IF(Q20="D","D","-")</f>
        <v>D</v>
      </c>
      <c r="I10" s="52" t="str">
        <f>IF(T20="D","D","-")</f>
        <v>-</v>
      </c>
      <c r="J10" s="32"/>
      <c r="K10" s="65" t="s">
        <v>300</v>
      </c>
      <c r="L10" s="50" t="s">
        <v>66</v>
      </c>
      <c r="M10" s="74">
        <v>2</v>
      </c>
      <c r="N10" s="50" t="s">
        <v>67</v>
      </c>
      <c r="O10" s="53" t="s">
        <v>315</v>
      </c>
      <c r="P10" s="50" t="s">
        <v>69</v>
      </c>
      <c r="Q10" s="91" t="s">
        <v>70</v>
      </c>
      <c r="R10" s="50" t="s">
        <v>71</v>
      </c>
      <c r="S10" s="91" t="s">
        <v>363</v>
      </c>
      <c r="T10" s="50" t="s">
        <v>73</v>
      </c>
      <c r="U10" s="53" t="s">
        <v>425</v>
      </c>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75</v>
      </c>
      <c r="C12" s="263"/>
      <c r="D12" s="265" t="str">
        <f>IF(F12="","",IF(AND(I12=3,H12=3,G12=3,F12=3),"Melhor Prática",
IF(AND(H12=3,G12=3,F12=3),"Mais que Cumpre",
IF(AND(G12=3,F12=3),"Cumpre",
IF(F12=3,"Parcial","Não cumpre")))))</f>
        <v>Melhor Prática</v>
      </c>
      <c r="E12" s="266">
        <f>IF($D12="Não cumpre",0,IF($D12="Parcial",$E$18*0.4,IF($D12="Cumpre",$E$18*0.7,IF($D12="Mais que Cumpre",$E$18*0.85,IF($D12="Melhor Prática",$E$18,0)))))</f>
        <v>2.5000000000000001E-2</v>
      </c>
      <c r="F12" s="261">
        <f>IF($L$24&lt;&gt;"",IF($L$24=3,3,IF($L$24=2,2,1)),"")</f>
        <v>3</v>
      </c>
      <c r="G12" s="261">
        <f>IF($O$24&lt;&gt;"",IF($O$24=3,3,IF($O$24=2,2,1)),"")</f>
        <v>3</v>
      </c>
      <c r="H12" s="261">
        <f>IF($R$24&lt;&gt;"",IF($R$24=3,3,IF($R$24=2,2,1)),"")</f>
        <v>3</v>
      </c>
      <c r="I12" s="261">
        <f>IF($U$24&lt;&gt;"",IF($U$24=3,3,IF($U$24=2,2,1)),"")</f>
        <v>3</v>
      </c>
      <c r="J12" s="32"/>
      <c r="K12" s="299" t="s">
        <v>76</v>
      </c>
      <c r="L12" s="251"/>
      <c r="M12" s="249" t="s">
        <v>363</v>
      </c>
      <c r="N12" s="250"/>
      <c r="O12" s="299" t="s">
        <v>76</v>
      </c>
      <c r="P12" s="251"/>
      <c r="Q12" s="249"/>
      <c r="R12" s="250"/>
      <c r="S12" s="251" t="s">
        <v>76</v>
      </c>
      <c r="T12" s="251"/>
      <c r="U12" s="249" t="s">
        <v>303</v>
      </c>
      <c r="V12" s="250"/>
      <c r="W12" s="9"/>
      <c r="X12" s="9"/>
      <c r="Y12" s="23"/>
      <c r="Z12" s="2"/>
      <c r="AA12" s="2"/>
      <c r="AB12" s="2"/>
    </row>
    <row r="13" spans="1:28" ht="35.25" customHeight="1" outlineLevel="1" x14ac:dyDescent="0.35">
      <c r="A13" s="1"/>
      <c r="B13" s="264"/>
      <c r="C13" s="264"/>
      <c r="D13" s="265" t="str">
        <f t="shared" ref="D13:D14" si="0">IF(F13="","",IF(AND(I13=3,H13=3,G13=3,F13=3),"MEJOR PRÁCTICA",
IF(AND(H13=3,G13=3,F13=3),"MÁS QUE CUMPLE",
IF(AND(G13=3,F13=3),"CUMPLE",
IF(F13=3,"PARCIAL","NO CUMPLE")))))</f>
        <v/>
      </c>
      <c r="E13" s="266">
        <f>IF($D13="No Cumple",0,IF($D13="Parcial",$E$18*0.4,IF($D13="Cumple",$E$18*0.7,IF($D13="Más que Cumple",$E$18*0.85,IF($D13="Mejor Práctica",$E$18,0)))))</f>
        <v>0</v>
      </c>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304</v>
      </c>
      <c r="W13" s="1"/>
      <c r="X13" s="1"/>
      <c r="Z13" s="3"/>
      <c r="AA13" s="4"/>
      <c r="AB13" s="5"/>
    </row>
    <row r="14" spans="1:28" ht="18.75" customHeight="1" outlineLevel="1" x14ac:dyDescent="0.35">
      <c r="A14" s="1"/>
      <c r="B14" s="264"/>
      <c r="C14" s="264"/>
      <c r="D14" s="265" t="str">
        <f t="shared" si="0"/>
        <v/>
      </c>
      <c r="E14" s="266">
        <f>IF($D14="No Cumple",0,IF($D14="Parcial",$E$18*0.4,IF($D14="Cumple",$E$18*0.7,IF($D14="Más que Cumple",$E$18*0.85,IF($D14="Mejor Práctica",$E$18,0)))))</f>
        <v>0</v>
      </c>
      <c r="F14" s="38"/>
      <c r="G14" s="38"/>
      <c r="H14" s="38"/>
      <c r="I14" s="38"/>
      <c r="J14" s="32"/>
      <c r="K14" s="238" t="s">
        <v>1043</v>
      </c>
      <c r="L14" s="239"/>
      <c r="M14" s="239"/>
      <c r="N14" s="243" t="s">
        <v>64</v>
      </c>
      <c r="O14" s="238"/>
      <c r="P14" s="239"/>
      <c r="Q14" s="239"/>
      <c r="R14" s="243"/>
      <c r="S14" s="240"/>
      <c r="T14" s="239"/>
      <c r="U14" s="239"/>
      <c r="V14" s="243"/>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IF(OR(AND(S10=U12,S14&lt;&gt;"finalizado"),AND(S10=Q12,O14&lt;&gt;"finalizado"),AND(S10=M12,K14&lt;&gt;"finalizado")),"Atrasado","No Prazo")),"Não Planificado")</f>
        <v>Atrasado</v>
      </c>
      <c r="E15" s="244"/>
      <c r="F15" s="244"/>
      <c r="G15" s="244"/>
      <c r="H15" s="244"/>
      <c r="I15" s="244"/>
      <c r="J15" s="26"/>
      <c r="K15" s="238"/>
      <c r="L15" s="239"/>
      <c r="M15" s="239"/>
      <c r="N15" s="243"/>
      <c r="O15" s="238"/>
      <c r="P15" s="239"/>
      <c r="Q15" s="239"/>
      <c r="R15" s="243"/>
      <c r="S15" s="240"/>
      <c r="T15" s="239"/>
      <c r="U15" s="239"/>
      <c r="V15" s="243"/>
      <c r="W15" s="1"/>
      <c r="X15" s="1"/>
      <c r="Z15" s="6"/>
      <c r="AA15" s="7"/>
      <c r="AB15" s="7"/>
    </row>
    <row r="16" spans="1:28" ht="21" customHeight="1" x14ac:dyDescent="0.4">
      <c r="A16" s="1"/>
      <c r="B16" s="17"/>
      <c r="C16" s="17"/>
      <c r="D16" s="9"/>
      <c r="E16" s="86" t="str">
        <f>IF(COUNTA(F16:I16)=0,"NBC","BC")</f>
        <v>NBC</v>
      </c>
      <c r="F16" s="86"/>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64</v>
      </c>
      <c r="R17" s="241"/>
      <c r="S17" s="242"/>
      <c r="T17" s="241" t="s">
        <v>85</v>
      </c>
      <c r="U17" s="241"/>
      <c r="V17" s="242"/>
      <c r="W17" s="9"/>
      <c r="X17" s="9"/>
      <c r="Y17" s="23"/>
    </row>
    <row r="18" spans="1:25" ht="20.25" customHeight="1" outlineLevel="2" x14ac:dyDescent="0.35">
      <c r="A18" s="1"/>
      <c r="B18" s="245" t="s">
        <v>317</v>
      </c>
      <c r="C18" s="245"/>
      <c r="D18" s="42" t="s">
        <v>52</v>
      </c>
      <c r="E18" s="39">
        <v>2.5000000000000001E-2</v>
      </c>
      <c r="F18" s="127"/>
      <c r="G18" s="127"/>
      <c r="H18" s="127"/>
      <c r="I18" s="127"/>
      <c r="J18" s="9"/>
      <c r="K18" s="238" t="s">
        <v>452</v>
      </c>
      <c r="L18" s="240"/>
      <c r="M18" s="243"/>
      <c r="N18" s="238" t="s">
        <v>453</v>
      </c>
      <c r="O18" s="240"/>
      <c r="P18" s="243"/>
      <c r="Q18" s="238" t="s">
        <v>454</v>
      </c>
      <c r="R18" s="240"/>
      <c r="S18" s="243"/>
      <c r="T18" s="240" t="s">
        <v>455</v>
      </c>
      <c r="U18" s="240"/>
      <c r="V18" s="243"/>
      <c r="W18" s="9"/>
      <c r="X18" s="9"/>
      <c r="Y18" s="23"/>
    </row>
    <row r="19" spans="1:25" ht="124.5" customHeight="1" outlineLevel="2" x14ac:dyDescent="0.35">
      <c r="A19" s="1"/>
      <c r="B19" s="245"/>
      <c r="C19" s="245"/>
      <c r="D19" s="42" t="s">
        <v>91</v>
      </c>
      <c r="E19" s="308" t="s">
        <v>456</v>
      </c>
      <c r="F19" s="308"/>
      <c r="G19" s="308"/>
      <c r="H19" s="308"/>
      <c r="I19" s="308"/>
      <c r="J19" s="25"/>
      <c r="K19" s="238"/>
      <c r="L19" s="240"/>
      <c r="M19" s="243"/>
      <c r="N19" s="238"/>
      <c r="O19" s="240"/>
      <c r="P19" s="243"/>
      <c r="Q19" s="238"/>
      <c r="R19" s="240"/>
      <c r="S19" s="243"/>
      <c r="T19" s="240"/>
      <c r="U19" s="240"/>
      <c r="V19" s="243"/>
      <c r="W19" s="9"/>
      <c r="X19" s="9"/>
      <c r="Y19" s="23"/>
    </row>
    <row r="20" spans="1:25" ht="18.75" customHeight="1" outlineLevel="2" x14ac:dyDescent="0.35">
      <c r="A20" s="1"/>
      <c r="B20" s="245"/>
      <c r="C20" s="245"/>
      <c r="D20" s="247" t="s">
        <v>93</v>
      </c>
      <c r="E20" s="248" t="s">
        <v>161</v>
      </c>
      <c r="F20" s="248"/>
      <c r="G20" s="248"/>
      <c r="H20" s="248"/>
      <c r="I20" s="248"/>
      <c r="J20" s="25"/>
      <c r="K20" s="238"/>
      <c r="L20" s="240"/>
      <c r="M20" s="243"/>
      <c r="N20" s="238" t="s">
        <v>306</v>
      </c>
      <c r="O20" s="240"/>
      <c r="P20" s="243"/>
      <c r="Q20" s="238" t="s">
        <v>306</v>
      </c>
      <c r="R20" s="240"/>
      <c r="S20" s="243"/>
      <c r="T20" s="240"/>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457</v>
      </c>
      <c r="L21" s="240"/>
      <c r="M21" s="243"/>
      <c r="N21" s="238" t="s">
        <v>458</v>
      </c>
      <c r="O21" s="240"/>
      <c r="P21" s="243"/>
      <c r="Q21" s="238" t="s">
        <v>459</v>
      </c>
      <c r="R21" s="240"/>
      <c r="S21" s="243"/>
      <c r="T21" s="240" t="s">
        <v>460</v>
      </c>
      <c r="U21" s="240"/>
      <c r="V21" s="243"/>
      <c r="W21" s="9"/>
      <c r="X21" s="9"/>
      <c r="Y21" s="23"/>
    </row>
    <row r="22" spans="1:25" ht="14.5" x14ac:dyDescent="0.35">
      <c r="A22" s="1"/>
      <c r="B22" s="9"/>
      <c r="C22" s="9"/>
      <c r="D22" s="9"/>
      <c r="E22" s="9"/>
      <c r="F22" s="9"/>
      <c r="G22" s="9"/>
      <c r="H22" s="9"/>
      <c r="I22" s="9"/>
      <c r="J22" s="9"/>
      <c r="K22" s="68"/>
      <c r="L22" s="9"/>
      <c r="M22" s="69"/>
      <c r="N22" s="68"/>
      <c r="O22" s="9"/>
      <c r="P22" s="69"/>
      <c r="Q22" s="68"/>
      <c r="R22" s="9"/>
      <c r="S22" s="6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64" t="s">
        <v>99</v>
      </c>
      <c r="U23" s="24" t="s">
        <v>100</v>
      </c>
      <c r="V23" s="55" t="s">
        <v>101</v>
      </c>
      <c r="X23" s="9"/>
      <c r="Y23" s="23"/>
    </row>
    <row r="24" spans="1:25" ht="36.75" customHeight="1" x14ac:dyDescent="0.35">
      <c r="A24" s="1"/>
      <c r="B24" s="9"/>
      <c r="C24" s="9"/>
      <c r="D24" s="9"/>
      <c r="F24" s="235" t="s">
        <v>307</v>
      </c>
      <c r="G24" s="236" t="s">
        <v>36</v>
      </c>
      <c r="H24" s="236"/>
      <c r="I24" s="236"/>
      <c r="K24" s="56">
        <v>3</v>
      </c>
      <c r="L24" s="40">
        <v>3</v>
      </c>
      <c r="M24" s="237"/>
      <c r="N24" s="56"/>
      <c r="O24" s="40">
        <v>3</v>
      </c>
      <c r="P24" s="237"/>
      <c r="Q24" s="56"/>
      <c r="R24" s="40">
        <v>3</v>
      </c>
      <c r="S24" s="237"/>
      <c r="T24" s="40"/>
      <c r="U24" s="40">
        <v>3</v>
      </c>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43"/>
      <c r="U25" s="43"/>
      <c r="V25" s="237"/>
      <c r="X25" s="9"/>
      <c r="Y25" s="23"/>
    </row>
    <row r="26" spans="1:25" ht="208.5" customHeight="1" x14ac:dyDescent="0.35">
      <c r="A26" s="1"/>
      <c r="B26" s="9"/>
      <c r="C26" s="9"/>
      <c r="D26" s="9"/>
      <c r="F26" s="235"/>
      <c r="G26" s="236" t="s">
        <v>308</v>
      </c>
      <c r="H26" s="236"/>
      <c r="I26" s="236"/>
      <c r="K26" s="58"/>
      <c r="L26" s="45" t="s">
        <v>1140</v>
      </c>
      <c r="M26" s="237"/>
      <c r="N26" s="58"/>
      <c r="O26" s="45" t="s">
        <v>1142</v>
      </c>
      <c r="P26" s="237"/>
      <c r="Q26" s="58"/>
      <c r="R26" s="45" t="s">
        <v>1143</v>
      </c>
      <c r="S26" s="237"/>
      <c r="T26" s="45"/>
      <c r="U26" s="45"/>
      <c r="V26" s="237"/>
      <c r="X26" s="9"/>
      <c r="Y26" s="23"/>
    </row>
    <row r="27" spans="1:25" ht="18" customHeight="1" x14ac:dyDescent="0.35">
      <c r="A27" s="1"/>
      <c r="B27" s="9"/>
      <c r="C27" s="9"/>
      <c r="D27" s="9"/>
      <c r="F27" s="235"/>
      <c r="G27" s="236" t="s">
        <v>311</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 ref="M12:N12"/>
    <mergeCell ref="O12:P12"/>
    <mergeCell ref="K17:M17"/>
    <mergeCell ref="N17:P17"/>
    <mergeCell ref="K14:K15"/>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D15:I15"/>
    <mergeCell ref="B18:C21"/>
    <mergeCell ref="K18:M19"/>
    <mergeCell ref="N18:P19"/>
    <mergeCell ref="Q18:S19"/>
    <mergeCell ref="Q17:S17"/>
    <mergeCell ref="T18:V19"/>
    <mergeCell ref="E19:I19"/>
    <mergeCell ref="D20:D21"/>
    <mergeCell ref="E20:I21"/>
    <mergeCell ref="K20:M20"/>
    <mergeCell ref="N20:P20"/>
    <mergeCell ref="V24:V26"/>
    <mergeCell ref="G26:I26"/>
    <mergeCell ref="G27:I49"/>
    <mergeCell ref="Q20:S20"/>
    <mergeCell ref="T20:V20"/>
    <mergeCell ref="K21:M21"/>
    <mergeCell ref="N21:P21"/>
    <mergeCell ref="Q21:S21"/>
    <mergeCell ref="T21:V21"/>
    <mergeCell ref="F24:F49"/>
    <mergeCell ref="G24:I25"/>
    <mergeCell ref="M24:M26"/>
    <mergeCell ref="P24:P26"/>
    <mergeCell ref="S24:S26"/>
  </mergeCells>
  <conditionalFormatting sqref="D15:I15">
    <cfRule type="containsText" dxfId="828" priority="2" operator="containsText" text="Finalizado">
      <formula>NOT(ISERROR(SEARCH("Finalizado",D15)))</formula>
    </cfRule>
    <cfRule type="containsText" dxfId="827" priority="3" operator="containsText" text="Não Planificado">
      <formula>NOT(ISERROR(SEARCH("Não Planificado",D15)))</formula>
    </cfRule>
    <cfRule type="containsText" dxfId="826" priority="4" operator="containsText" text="No Prazo">
      <formula>NOT(ISERROR(SEARCH("No Prazo",D15)))</formula>
    </cfRule>
    <cfRule type="containsText" dxfId="825" priority="5" operator="containsText" text="Atrasado">
      <formula>NOT(ISERROR(SEARCH("Atrasado",D15)))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15">
      <iconSet showValue="0">
        <cfvo type="percent" val="0"/>
        <cfvo type="num" val="2"/>
        <cfvo type="num" val="3"/>
      </iconSet>
    </cfRule>
  </conditionalFormatting>
  <conditionalFormatting sqref="K25:L25">
    <cfRule type="containsText" dxfId="824" priority="29" operator="containsText" text="PENDIENTE">
      <formula>NOT(ISERROR(SEARCH("PENDIENTE",K25)))</formula>
    </cfRule>
    <cfRule type="containsText" dxfId="823" priority="30" operator="containsText" text="NO VALIDADO">
      <formula>NOT(ISERROR(SEARCH("NO VALIDADO",K25)))</formula>
    </cfRule>
    <cfRule type="containsText" dxfId="822" priority="31" operator="containsText" text="VALIDADO">
      <formula>NOT(ISERROR(SEARCH("VALIDADO",K25)))</formula>
    </cfRule>
  </conditionalFormatting>
  <conditionalFormatting sqref="N25:O25">
    <cfRule type="containsText" dxfId="821" priority="22" operator="containsText" text="PENDIENTE">
      <formula>NOT(ISERROR(SEARCH("PENDIENTE",N25)))</formula>
    </cfRule>
    <cfRule type="containsText" dxfId="820" priority="23" operator="containsText" text="NO VALIDADO">
      <formula>NOT(ISERROR(SEARCH("NO VALIDADO",N25)))</formula>
    </cfRule>
    <cfRule type="containsText" dxfId="819" priority="24" operator="containsText" text="VALIDADO">
      <formula>NOT(ISERROR(SEARCH("VALIDADO",N25)))</formula>
    </cfRule>
  </conditionalFormatting>
  <conditionalFormatting sqref="Q25:R25">
    <cfRule type="containsText" dxfId="818" priority="19" operator="containsText" text="PENDIENTE">
      <formula>NOT(ISERROR(SEARCH("PENDIENTE",Q25)))</formula>
    </cfRule>
    <cfRule type="containsText" dxfId="817" priority="20" operator="containsText" text="NO VALIDADO">
      <formula>NOT(ISERROR(SEARCH("NO VALIDADO",Q25)))</formula>
    </cfRule>
    <cfRule type="containsText" dxfId="816" priority="21" operator="containsText" text="VALIDADO">
      <formula>NOT(ISERROR(SEARCH("VALIDADO",Q25)))</formula>
    </cfRule>
  </conditionalFormatting>
  <conditionalFormatting sqref="T25:U25">
    <cfRule type="containsText" dxfId="815" priority="16" operator="containsText" text="PENDIENTE">
      <formula>NOT(ISERROR(SEARCH("PENDIENTE",T25)))</formula>
    </cfRule>
    <cfRule type="containsText" dxfId="814" priority="17" operator="containsText" text="NO VALIDADO">
      <formula>NOT(ISERROR(SEARCH("NO VALIDADO",T25)))</formula>
    </cfRule>
    <cfRule type="containsText" dxfId="813" priority="18" operator="containsText" text="VALIDADO">
      <formula>NOT(ISERROR(SEARCH("VALIDADO",T25)))</formula>
    </cfRule>
  </conditionalFormatting>
  <dataValidations count="6">
    <dataValidation type="list" allowBlank="1" showInputMessage="1" showErrorMessage="1" sqref="AB14:AB15" xr:uid="{7DF178C9-0C42-4B25-B21B-ADCDA024492D}">
      <formula1>"No Cumple, Parcial, Cumple, Más que Cumple, Mejor Práctica"</formula1>
    </dataValidation>
    <dataValidation type="list" allowBlank="1" showInputMessage="1" showErrorMessage="1" sqref="K14:K15 O14:O15 S14:S15" xr:uid="{2A75E416-CD13-4545-AD9F-6190F59B6778}">
      <formula1>"No Iniciado, En Progreso,Finalizado"</formula1>
    </dataValidation>
    <dataValidation type="list" allowBlank="1" showInputMessage="1" showErrorMessage="1" sqref="D10 R14:R15 N14:N15 V14:V15" xr:uid="{8570B6E7-FB4F-4BB4-8E6F-867A8148CF5A}">
      <formula1>"Não Cumpre, Parcial, Cumpre, Mais que Cumpre, Melhor Prática"</formula1>
    </dataValidation>
    <dataValidation type="list" allowBlank="1" showInputMessage="1" showErrorMessage="1" sqref="O10" xr:uid="{3A636531-6328-43F8-B77B-6B0E71BFF07F}">
      <formula1>"Alta,Baixa,Não Planificado"</formula1>
    </dataValidation>
    <dataValidation type="list" allowBlank="1" showInputMessage="1" showErrorMessage="1" sqref="M12:N12 Q12:R12 U12:V12" xr:uid="{D52C74D6-E3A3-4995-9FEA-62E9B156E573}">
      <formula1>"Maio,Junho,Julho,Agosto,Setembro,Outubro"</formula1>
    </dataValidation>
    <dataValidation type="list" allowBlank="1" showInputMessage="1" showErrorMessage="1" sqref="Q10 S10" xr:uid="{1EA3E8E0-97FA-46AC-9B61-52105CE76BBC}">
      <formula1>" Junho,Julho,Agosto,Setembro,Outubro"</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3B0005F1-4ABC-4360-BD56-2DC2FA0CEDD4}">
            <x14:iconSet iconSet="3Stars" showValue="0">
              <x14:cfvo type="percent">
                <xm:f>0</xm:f>
              </x14:cfvo>
              <x14:cfvo type="num">
                <xm:f>2</xm:f>
              </x14:cfvo>
              <x14:cfvo type="num">
                <xm:f>3</xm:f>
              </x14:cfvo>
            </x14:iconSet>
          </x14:cfRule>
          <xm:sqref>M10</xm:sqref>
        </x14:conditionalFormatting>
      </x14:conditionalFormattings>
    </ext>
  </extLst>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D2F8AB-75F5-4FC7-B57F-65556BE373BC}">
  <dimension ref="A1:AH51"/>
  <sheetViews>
    <sheetView showGridLines="0" zoomScale="25" zoomScaleNormal="25" workbookViewId="0">
      <pane xSplit="3" ySplit="4" topLeftCell="E10" activePane="bottomRight" state="frozen"/>
      <selection activeCell="K3" sqref="K3:S4"/>
      <selection pane="topRight" activeCell="K3" sqref="K3:S4"/>
      <selection pane="bottomLeft" activeCell="K3" sqref="K3:S4"/>
      <selection pane="bottomRight"/>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34"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34"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34" ht="19.5" customHeight="1" x14ac:dyDescent="0.35">
      <c r="A3" s="1"/>
      <c r="C3" s="10"/>
      <c r="D3" s="254" t="s">
        <v>1</v>
      </c>
      <c r="E3" s="254"/>
      <c r="F3" s="254"/>
      <c r="G3" s="254"/>
      <c r="H3" s="254"/>
      <c r="I3" s="254"/>
      <c r="J3" s="63"/>
      <c r="K3" s="300" t="s">
        <v>461</v>
      </c>
      <c r="L3" s="300"/>
      <c r="M3" s="300"/>
      <c r="N3" s="300"/>
      <c r="O3" s="300"/>
      <c r="P3" s="300"/>
      <c r="Q3" s="300"/>
      <c r="R3" s="300"/>
      <c r="S3" s="300"/>
      <c r="T3" s="63"/>
      <c r="U3" s="63"/>
      <c r="V3" s="63"/>
      <c r="W3" s="10"/>
      <c r="X3" s="10"/>
      <c r="Y3" s="12"/>
      <c r="Z3" s="12"/>
      <c r="AA3" s="12"/>
    </row>
    <row r="4" spans="1:34" ht="35.25" customHeight="1" x14ac:dyDescent="0.35">
      <c r="A4" s="1"/>
      <c r="B4" s="1"/>
      <c r="C4" s="10"/>
      <c r="D4" s="255"/>
      <c r="E4" s="255"/>
      <c r="F4" s="255"/>
      <c r="G4" s="255"/>
      <c r="H4" s="255"/>
      <c r="I4" s="255"/>
      <c r="J4" s="61"/>
      <c r="K4" s="301"/>
      <c r="L4" s="301"/>
      <c r="M4" s="301"/>
      <c r="N4" s="301"/>
      <c r="O4" s="301"/>
      <c r="P4" s="301"/>
      <c r="Q4" s="301"/>
      <c r="R4" s="301"/>
      <c r="S4" s="301"/>
      <c r="T4" s="61"/>
      <c r="U4" s="61"/>
      <c r="V4" s="61"/>
      <c r="W4" s="61"/>
      <c r="X4" s="14"/>
      <c r="Y4" s="21"/>
      <c r="Z4" s="22"/>
      <c r="AA4" s="22"/>
    </row>
    <row r="5" spans="1:34" ht="32.5" x14ac:dyDescent="0.6">
      <c r="A5" s="1"/>
      <c r="B5" s="15"/>
      <c r="C5" s="13"/>
      <c r="D5" s="258" t="s">
        <v>293</v>
      </c>
      <c r="E5" s="258"/>
      <c r="F5" s="258"/>
      <c r="G5" s="258"/>
      <c r="H5" s="258"/>
      <c r="I5" s="258"/>
      <c r="J5" s="26"/>
      <c r="K5" s="258" t="s">
        <v>294</v>
      </c>
      <c r="L5" s="258"/>
      <c r="M5" s="258"/>
      <c r="N5" s="258"/>
      <c r="O5" s="258"/>
      <c r="P5" s="258"/>
      <c r="Q5" s="258"/>
      <c r="R5" s="258"/>
      <c r="S5" s="27"/>
      <c r="T5" s="25"/>
      <c r="U5" s="25"/>
      <c r="V5" s="25"/>
      <c r="W5" s="9"/>
      <c r="X5" s="9"/>
      <c r="Y5" s="23"/>
    </row>
    <row r="6" spans="1:34"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34" ht="78" customHeight="1" outlineLevel="1" x14ac:dyDescent="0.35">
      <c r="A7" s="1"/>
      <c r="B7" s="259" t="s">
        <v>58</v>
      </c>
      <c r="C7" s="259"/>
      <c r="D7" s="67" t="str">
        <f>IF(F7="","",IF(AND(I7=3,H7=3,G7=3,F7=3),"Melhor Prática",
IF(AND(H7=3,G7=3,F7=3),"Mais que Cumpre",
IF(AND(G7=3,F7=3),"Cumpre",
IF(F7=3,"Parcial","Não cumpre")))))</f>
        <v>Mais que Cumpre</v>
      </c>
      <c r="E7" s="47">
        <f>IF($D7="Não cumpre",0,IF($D7="Parcial",$E$18*0.4,IF($D7="Cumpre",$E$18*0.7,IF($D7="Mais que Cumpre",$E$18*0.85,IF($D7="Melhor Prática",$E$18,0)))))</f>
        <v>1.7000000000000001E-2</v>
      </c>
      <c r="F7" s="48">
        <f>IF($K$24&lt;&gt;"",IF($K$24=3,3,IF($K$24=2,2,1)),"")</f>
        <v>3</v>
      </c>
      <c r="G7" s="48">
        <f>IF($N$24&lt;&gt;"",IF($N$24=3,3,IF($N$24=2,2,1)),"")</f>
        <v>3</v>
      </c>
      <c r="H7" s="48">
        <f>IF($Q$24&lt;&gt;"",IF($Q$24=3,3,IF($Q$24=2,2,1)),"")</f>
        <v>3</v>
      </c>
      <c r="I7" s="48" t="str">
        <f>IF($T$24&lt;&gt;"",IF($T$24=3,3,IF($T$24=2,2,1)),"")</f>
        <v/>
      </c>
      <c r="J7" s="32"/>
      <c r="K7" s="49" t="s">
        <v>297</v>
      </c>
      <c r="L7" s="46" t="s">
        <v>60</v>
      </c>
      <c r="M7" s="260"/>
      <c r="N7" s="260"/>
      <c r="O7" s="260"/>
      <c r="P7" s="46" t="s">
        <v>62</v>
      </c>
      <c r="Q7" s="260"/>
      <c r="R7" s="260"/>
      <c r="S7" s="260"/>
      <c r="U7" s="25"/>
      <c r="V7" s="25"/>
      <c r="W7" s="9"/>
      <c r="X7" s="9"/>
      <c r="Y7" s="23"/>
    </row>
    <row r="8" spans="1:34"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34" ht="9.75" customHeight="1" x14ac:dyDescent="0.45">
      <c r="A9" s="1"/>
      <c r="B9" s="1"/>
      <c r="C9" s="1"/>
      <c r="D9" s="34"/>
      <c r="E9" s="35"/>
      <c r="F9" s="35"/>
      <c r="G9" s="35"/>
      <c r="H9" s="35"/>
      <c r="I9" s="35"/>
      <c r="J9" s="35"/>
      <c r="K9" s="35"/>
      <c r="L9" s="35"/>
      <c r="M9" s="35"/>
      <c r="N9" s="35"/>
      <c r="O9" s="35"/>
      <c r="P9" s="35"/>
      <c r="Q9" s="92" t="str">
        <f>IF(Q10="Junio",6,IF(Q10="Julio",7,IF(Q10="Agosto",8,IF(Q10="Septiembre",9,IF(Q10="Octubre",10,"")))))</f>
        <v/>
      </c>
      <c r="R9" s="35"/>
      <c r="S9" s="92" t="str">
        <f>IF(S10="Junio",6,IF(S10="Julio",7,IF(S10="Agosto",8,IF(S10="Septiembre",9,IF(S10="Octubre",10,"")))))</f>
        <v/>
      </c>
      <c r="T9" s="33"/>
      <c r="U9" s="33"/>
      <c r="V9" s="33"/>
      <c r="W9" s="1"/>
      <c r="X9" s="1"/>
    </row>
    <row r="10" spans="1:34" ht="59.25" customHeight="1" outlineLevel="1" x14ac:dyDescent="0.35">
      <c r="A10" s="1"/>
      <c r="B10" s="262" t="s">
        <v>299</v>
      </c>
      <c r="C10" s="262"/>
      <c r="D10" s="110" t="s">
        <v>85</v>
      </c>
      <c r="E10" s="51">
        <f>IF($D10="Não cumpre",0,IF($D10="Parcial",$E$18*0.4,IF($D10="Cumpre",$E$18*0.7,IF($D10="Mais que Cumpre",$E$18*0.85,IF($D10="Melhor Prática",$E$18,0)))))</f>
        <v>0.02</v>
      </c>
      <c r="F10" s="52" t="str">
        <f>IF(K20="D","D","-")</f>
        <v>D</v>
      </c>
      <c r="G10" s="52" t="str">
        <f>IF(N20="D","D","-")</f>
        <v>D</v>
      </c>
      <c r="H10" s="52" t="str">
        <f>IF(Q20="D","D","-")</f>
        <v>D</v>
      </c>
      <c r="I10" s="52" t="str">
        <f>IF(T20="D","D","-")</f>
        <v>-</v>
      </c>
      <c r="J10" s="32"/>
      <c r="K10" s="65" t="s">
        <v>300</v>
      </c>
      <c r="L10" s="50" t="s">
        <v>66</v>
      </c>
      <c r="M10" s="74">
        <v>3</v>
      </c>
      <c r="N10" s="50" t="s">
        <v>67</v>
      </c>
      <c r="O10" s="53" t="s">
        <v>315</v>
      </c>
      <c r="P10" s="50" t="s">
        <v>69</v>
      </c>
      <c r="Q10" s="91" t="s">
        <v>70</v>
      </c>
      <c r="R10" s="50" t="s">
        <v>71</v>
      </c>
      <c r="S10" s="91" t="s">
        <v>301</v>
      </c>
      <c r="T10" s="50" t="s">
        <v>73</v>
      </c>
      <c r="U10" s="53" t="s">
        <v>425</v>
      </c>
      <c r="V10" s="25"/>
      <c r="W10" s="9"/>
      <c r="X10" s="9"/>
      <c r="Y10" s="23"/>
    </row>
    <row r="11" spans="1:34"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34" ht="18" customHeight="1" outlineLevel="1" x14ac:dyDescent="0.35">
      <c r="A12" s="1"/>
      <c r="B12" s="263" t="s">
        <v>75</v>
      </c>
      <c r="C12" s="263"/>
      <c r="D12" s="265" t="str">
        <f>IF(F12="","",IF(AND(I12=3,H12=3,G12=3,F12=3),"Melhor Prática",
IF(AND(H12=3,G12=3,F12=3),"Mais que Cumpre",
IF(AND(G12=3,F12=3),"Cumpre",
IF(F12=3,"Parcial","Não cumpre")))))</f>
        <v>Melhor Prática</v>
      </c>
      <c r="E12" s="266">
        <f>IF($D12="Não cumpre",0,IF($D12="Parcial",$E$18*0.4,IF($D12="Cumpre",$E$18*0.7,IF($D12="Mais que Cumpre",$E$18*0.85,IF($D12="Melhor Prática",$E$18,0)))))</f>
        <v>0.02</v>
      </c>
      <c r="F12" s="261">
        <f>IF($L$24&lt;&gt;"",IF($L$24=3,3,IF($L$24=2,2,1)),"")</f>
        <v>3</v>
      </c>
      <c r="G12" s="261">
        <f>IF($O$24&lt;&gt;"",IF($O$24=3,3,IF($O$24=2,2,1)),"")</f>
        <v>3</v>
      </c>
      <c r="H12" s="261">
        <f>IF($R$24&lt;&gt;"",IF($R$24=3,3,IF($R$24=2,2,1)),"")</f>
        <v>3</v>
      </c>
      <c r="I12" s="261">
        <f>IF($U$24&lt;&gt;"",IF($U$24=3,3,IF($U$24=2,2,1)),"")</f>
        <v>3</v>
      </c>
      <c r="J12" s="32"/>
      <c r="K12" s="299" t="s">
        <v>76</v>
      </c>
      <c r="L12" s="251"/>
      <c r="M12" s="249" t="s">
        <v>363</v>
      </c>
      <c r="N12" s="250"/>
      <c r="O12" s="299" t="s">
        <v>76</v>
      </c>
      <c r="P12" s="251"/>
      <c r="Q12" s="249"/>
      <c r="R12" s="250"/>
      <c r="S12" s="251" t="s">
        <v>76</v>
      </c>
      <c r="T12" s="251"/>
      <c r="U12" s="249" t="s">
        <v>303</v>
      </c>
      <c r="V12" s="250"/>
      <c r="W12" s="9"/>
      <c r="X12" s="9"/>
      <c r="Y12" s="23"/>
      <c r="Z12" s="2"/>
      <c r="AA12" s="2"/>
      <c r="AB12" s="2"/>
    </row>
    <row r="13" spans="1:34" ht="35.25" customHeight="1" outlineLevel="1" x14ac:dyDescent="0.35">
      <c r="A13" s="1"/>
      <c r="B13" s="264"/>
      <c r="C13" s="264"/>
      <c r="D13" s="265" t="str">
        <f t="shared" ref="D13:D14" si="0">IF(F13="","",IF(AND(I13=3,H13=3,G13=3,F13=3),"MEJOR PRÁCTICA",
IF(AND(H13=3,G13=3,F13=3),"MÁS QUE CUMPLE",
IF(AND(G13=3,F13=3),"CUMPLE",
IF(F13=3,"PARCIAL","NO CUMPLE")))))</f>
        <v/>
      </c>
      <c r="E13" s="266">
        <f>IF($D13="No Cumple",0,IF($D13="Parcial",$E$18*0.4,IF($D13="Cumple",$E$18*0.7,IF($D13="Más que Cumple",$E$18*0.85,IF($D13="Mejor Práctica",$E$18,0)))))</f>
        <v>0</v>
      </c>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304</v>
      </c>
      <c r="W13" s="1"/>
      <c r="X13" s="1"/>
      <c r="Z13" s="3"/>
      <c r="AA13" s="4"/>
      <c r="AB13" s="5"/>
      <c r="AH13">
        <v>3</v>
      </c>
    </row>
    <row r="14" spans="1:34" ht="18.75" customHeight="1" outlineLevel="1" x14ac:dyDescent="0.35">
      <c r="A14" s="1"/>
      <c r="B14" s="264"/>
      <c r="C14" s="264"/>
      <c r="D14" s="265" t="str">
        <f t="shared" si="0"/>
        <v/>
      </c>
      <c r="E14" s="266">
        <f>IF($D14="No Cumple",0,IF($D14="Parcial",$E$18*0.4,IF($D14="Cumple",$E$18*0.7,IF($D14="Más que Cumple",$E$18*0.85,IF($D14="Mejor Práctica",$E$18,0)))))</f>
        <v>0</v>
      </c>
      <c r="F14" s="38"/>
      <c r="G14" s="38"/>
      <c r="H14" s="38"/>
      <c r="I14" s="38"/>
      <c r="J14" s="32"/>
      <c r="K14" s="238" t="s">
        <v>1043</v>
      </c>
      <c r="L14" s="239" t="s">
        <v>1093</v>
      </c>
      <c r="M14" s="239"/>
      <c r="N14" s="243" t="s">
        <v>64</v>
      </c>
      <c r="O14" s="238"/>
      <c r="P14" s="239"/>
      <c r="Q14" s="239"/>
      <c r="R14" s="243"/>
      <c r="S14" s="240"/>
      <c r="T14" s="239"/>
      <c r="U14" s="239"/>
      <c r="V14" s="243"/>
      <c r="W14" s="1"/>
      <c r="X14" s="1"/>
      <c r="Z14" s="6"/>
      <c r="AA14" s="7"/>
      <c r="AB14" s="8"/>
    </row>
    <row r="15" spans="1:34" ht="21" customHeight="1" outlineLevel="1" x14ac:dyDescent="0.35">
      <c r="A15" s="1"/>
      <c r="B15" s="264"/>
      <c r="C15" s="264"/>
      <c r="D15" s="244" t="str">
        <f>IF(S10&lt;&gt;"",IF(OR(S14="finalizado",O14="finalizado",K14="finalizado"),"Finalizado",
IF(OR(AND(S10=U12,S14&lt;&gt;"finalizado"),AND(S10=Q12,O14&lt;&gt;"finalizado"),AND(S10=M12,K14&lt;&gt;"finalizado")),"Atrasado","No Prazo")),"Não Planificado")</f>
        <v>No Prazo</v>
      </c>
      <c r="E15" s="244"/>
      <c r="F15" s="244"/>
      <c r="G15" s="244"/>
      <c r="H15" s="244"/>
      <c r="I15" s="244"/>
      <c r="J15" s="26"/>
      <c r="K15" s="238"/>
      <c r="L15" s="239"/>
      <c r="M15" s="239"/>
      <c r="N15" s="243"/>
      <c r="O15" s="238"/>
      <c r="P15" s="239"/>
      <c r="Q15" s="239"/>
      <c r="R15" s="243"/>
      <c r="S15" s="240"/>
      <c r="T15" s="239"/>
      <c r="U15" s="239"/>
      <c r="V15" s="243"/>
      <c r="W15" s="1"/>
      <c r="X15" s="1"/>
      <c r="Z15" s="6"/>
      <c r="AA15" s="7"/>
      <c r="AB15" s="7"/>
    </row>
    <row r="16" spans="1:34" ht="21" customHeight="1" x14ac:dyDescent="0.4">
      <c r="A16" s="1"/>
      <c r="B16" s="17"/>
      <c r="C16" s="17"/>
      <c r="D16" s="9"/>
      <c r="E16" s="86" t="str">
        <f>IF(COUNTA(F16:I16)=0,"NBC","BC")</f>
        <v>NBC</v>
      </c>
      <c r="F16" s="86"/>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64</v>
      </c>
      <c r="R17" s="241"/>
      <c r="S17" s="242"/>
      <c r="T17" s="241" t="s">
        <v>85</v>
      </c>
      <c r="U17" s="241"/>
      <c r="V17" s="242"/>
      <c r="W17" s="9"/>
      <c r="X17" s="9"/>
      <c r="Y17" s="23"/>
    </row>
    <row r="18" spans="1:25" ht="20.25" customHeight="1" outlineLevel="2" x14ac:dyDescent="0.35">
      <c r="A18" s="1"/>
      <c r="B18" s="245" t="s">
        <v>317</v>
      </c>
      <c r="C18" s="245"/>
      <c r="D18" s="42" t="s">
        <v>52</v>
      </c>
      <c r="E18" s="39">
        <v>0.02</v>
      </c>
      <c r="F18" s="127"/>
      <c r="G18" s="127"/>
      <c r="H18" s="127"/>
      <c r="I18" s="127"/>
      <c r="J18" s="9"/>
      <c r="K18" s="238" t="s">
        <v>462</v>
      </c>
      <c r="L18" s="240"/>
      <c r="M18" s="243"/>
      <c r="N18" s="238" t="s">
        <v>463</v>
      </c>
      <c r="O18" s="240"/>
      <c r="P18" s="243"/>
      <c r="Q18" s="238" t="s">
        <v>464</v>
      </c>
      <c r="R18" s="240"/>
      <c r="S18" s="243"/>
      <c r="T18" s="240" t="s">
        <v>465</v>
      </c>
      <c r="U18" s="240"/>
      <c r="V18" s="243"/>
      <c r="W18" s="9"/>
      <c r="X18" s="9"/>
      <c r="Y18" s="23"/>
    </row>
    <row r="19" spans="1:25" ht="124.5" customHeight="1" outlineLevel="2" x14ac:dyDescent="0.35">
      <c r="A19" s="1"/>
      <c r="B19" s="245"/>
      <c r="C19" s="245"/>
      <c r="D19" s="42" t="s">
        <v>91</v>
      </c>
      <c r="E19" s="308" t="s">
        <v>466</v>
      </c>
      <c r="F19" s="308"/>
      <c r="G19" s="308"/>
      <c r="H19" s="308"/>
      <c r="I19" s="308"/>
      <c r="J19" s="25"/>
      <c r="K19" s="238"/>
      <c r="L19" s="240"/>
      <c r="M19" s="243"/>
      <c r="N19" s="238"/>
      <c r="O19" s="240"/>
      <c r="P19" s="243"/>
      <c r="Q19" s="238"/>
      <c r="R19" s="240"/>
      <c r="S19" s="243"/>
      <c r="T19" s="240"/>
      <c r="U19" s="240"/>
      <c r="V19" s="243"/>
      <c r="W19" s="9"/>
      <c r="X19" s="9"/>
      <c r="Y19" s="23"/>
    </row>
    <row r="20" spans="1:25" ht="18.75" customHeight="1" outlineLevel="2" x14ac:dyDescent="0.35">
      <c r="A20" s="1"/>
      <c r="B20" s="245"/>
      <c r="C20" s="245"/>
      <c r="D20" s="247" t="s">
        <v>93</v>
      </c>
      <c r="E20" s="248" t="s">
        <v>161</v>
      </c>
      <c r="F20" s="248"/>
      <c r="G20" s="248"/>
      <c r="H20" s="248"/>
      <c r="I20" s="248"/>
      <c r="J20" s="25"/>
      <c r="K20" s="238" t="s">
        <v>306</v>
      </c>
      <c r="L20" s="240"/>
      <c r="M20" s="243"/>
      <c r="N20" s="238" t="s">
        <v>306</v>
      </c>
      <c r="O20" s="240"/>
      <c r="P20" s="243"/>
      <c r="Q20" s="238" t="s">
        <v>306</v>
      </c>
      <c r="R20" s="240"/>
      <c r="S20" s="243"/>
      <c r="T20" s="240"/>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467</v>
      </c>
      <c r="L21" s="240"/>
      <c r="M21" s="243"/>
      <c r="N21" s="238" t="s">
        <v>467</v>
      </c>
      <c r="O21" s="240"/>
      <c r="P21" s="243"/>
      <c r="Q21" s="238" t="s">
        <v>467</v>
      </c>
      <c r="R21" s="240"/>
      <c r="S21" s="243"/>
      <c r="T21" s="240" t="s">
        <v>467</v>
      </c>
      <c r="U21" s="240"/>
      <c r="V21" s="240"/>
      <c r="W21" s="9"/>
      <c r="X21" s="9"/>
      <c r="Y21" s="23"/>
    </row>
    <row r="22" spans="1:25" ht="14.5" x14ac:dyDescent="0.35">
      <c r="A22" s="1"/>
      <c r="B22" s="9"/>
      <c r="C22" s="9"/>
      <c r="D22" s="9"/>
      <c r="E22" s="9"/>
      <c r="F22" s="9"/>
      <c r="G22" s="9"/>
      <c r="H22" s="9"/>
      <c r="I22" s="9"/>
      <c r="J22" s="9"/>
      <c r="K22" s="68"/>
      <c r="L22" s="9"/>
      <c r="M22" s="69"/>
      <c r="N22" s="68"/>
      <c r="O22" s="9"/>
      <c r="P22" s="69"/>
      <c r="Q22" s="68"/>
      <c r="R22" s="9"/>
      <c r="S22" s="6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64" t="s">
        <v>99</v>
      </c>
      <c r="U23" s="24" t="s">
        <v>100</v>
      </c>
      <c r="V23" s="55" t="s">
        <v>101</v>
      </c>
      <c r="X23" s="9"/>
      <c r="Y23" s="23"/>
    </row>
    <row r="24" spans="1:25" ht="36.75" customHeight="1" x14ac:dyDescent="0.35">
      <c r="A24" s="1"/>
      <c r="B24" s="9"/>
      <c r="C24" s="9"/>
      <c r="D24" s="9"/>
      <c r="F24" s="235" t="s">
        <v>307</v>
      </c>
      <c r="G24" s="236" t="s">
        <v>36</v>
      </c>
      <c r="H24" s="236"/>
      <c r="I24" s="236"/>
      <c r="K24" s="56">
        <v>3</v>
      </c>
      <c r="L24" s="40">
        <v>3</v>
      </c>
      <c r="M24" s="237"/>
      <c r="N24" s="56">
        <v>3</v>
      </c>
      <c r="O24" s="40">
        <v>3</v>
      </c>
      <c r="P24" s="237"/>
      <c r="Q24" s="56">
        <v>3</v>
      </c>
      <c r="R24" s="40">
        <v>3</v>
      </c>
      <c r="S24" s="237"/>
      <c r="T24" s="40"/>
      <c r="U24" s="40">
        <v>3</v>
      </c>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43"/>
      <c r="U25" s="43"/>
      <c r="V25" s="237"/>
      <c r="X25" s="9"/>
      <c r="Y25" s="23"/>
    </row>
    <row r="26" spans="1:25" ht="208.5" customHeight="1" x14ac:dyDescent="0.35">
      <c r="A26" s="1"/>
      <c r="B26" s="9"/>
      <c r="C26" s="9"/>
      <c r="D26" s="9"/>
      <c r="F26" s="235"/>
      <c r="G26" s="236" t="s">
        <v>308</v>
      </c>
      <c r="H26" s="236"/>
      <c r="I26" s="236"/>
      <c r="K26" s="58"/>
      <c r="L26" s="45"/>
      <c r="M26" s="237"/>
      <c r="N26" s="58"/>
      <c r="O26" s="45"/>
      <c r="P26" s="237"/>
      <c r="Q26" s="58"/>
      <c r="R26" s="45" t="s">
        <v>1114</v>
      </c>
      <c r="S26" s="237"/>
      <c r="T26" s="45"/>
      <c r="U26" s="45" t="s">
        <v>1241</v>
      </c>
      <c r="V26" s="237"/>
      <c r="X26" s="9"/>
      <c r="Y26" s="23"/>
    </row>
    <row r="27" spans="1:25" ht="18" customHeight="1" x14ac:dyDescent="0.35">
      <c r="A27" s="1"/>
      <c r="B27" s="9"/>
      <c r="C27" s="9"/>
      <c r="D27" s="9"/>
      <c r="F27" s="235"/>
      <c r="G27" s="236" t="s">
        <v>311</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 ref="T17:V17"/>
    <mergeCell ref="S12:T12"/>
    <mergeCell ref="U12:V12"/>
    <mergeCell ref="P13:Q13"/>
    <mergeCell ref="T13:U13"/>
    <mergeCell ref="P14:Q15"/>
    <mergeCell ref="Q12:R12"/>
    <mergeCell ref="R14:R15"/>
    <mergeCell ref="S14:S15"/>
    <mergeCell ref="T14:U15"/>
    <mergeCell ref="V14:V15"/>
    <mergeCell ref="O12:P12"/>
    <mergeCell ref="N17:P17"/>
    <mergeCell ref="M12:N12"/>
    <mergeCell ref="L13:M13"/>
    <mergeCell ref="K12:L12"/>
    <mergeCell ref="D15:I15"/>
    <mergeCell ref="B18:C21"/>
    <mergeCell ref="K18:M19"/>
    <mergeCell ref="N18:P19"/>
    <mergeCell ref="Q18:S19"/>
    <mergeCell ref="Q17:S17"/>
    <mergeCell ref="K14:K15"/>
    <mergeCell ref="L14:M15"/>
    <mergeCell ref="N14:N15"/>
    <mergeCell ref="O14:O15"/>
    <mergeCell ref="K17:M17"/>
    <mergeCell ref="T18:V19"/>
    <mergeCell ref="E19:I19"/>
    <mergeCell ref="D20:D21"/>
    <mergeCell ref="E20:I21"/>
    <mergeCell ref="K20:M20"/>
    <mergeCell ref="N20:P20"/>
    <mergeCell ref="V24:V26"/>
    <mergeCell ref="G26:I26"/>
    <mergeCell ref="G27:I49"/>
    <mergeCell ref="Q20:S20"/>
    <mergeCell ref="T20:V20"/>
    <mergeCell ref="K21:M21"/>
    <mergeCell ref="N21:P21"/>
    <mergeCell ref="Q21:S21"/>
    <mergeCell ref="T21:V21"/>
    <mergeCell ref="F24:F49"/>
    <mergeCell ref="G24:I25"/>
    <mergeCell ref="M24:M26"/>
    <mergeCell ref="P24:P26"/>
    <mergeCell ref="S24:S26"/>
  </mergeCells>
  <conditionalFormatting sqref="D15:I15">
    <cfRule type="containsText" dxfId="812" priority="2" operator="containsText" text="Finalizado">
      <formula>NOT(ISERROR(SEARCH("Finalizado",D15)))</formula>
    </cfRule>
    <cfRule type="containsText" dxfId="811" priority="3" operator="containsText" text="Não Planificado">
      <formula>NOT(ISERROR(SEARCH("Não Planificado",D15)))</formula>
    </cfRule>
    <cfRule type="containsText" dxfId="810" priority="4" operator="containsText" text="No Prazo">
      <formula>NOT(ISERROR(SEARCH("No Prazo",D15)))</formula>
    </cfRule>
    <cfRule type="containsText" dxfId="809" priority="5" operator="containsText" text="Atrasado">
      <formula>NOT(ISERROR(SEARCH("Atrasado",D15)))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15">
      <iconSet showValue="0">
        <cfvo type="percent" val="0"/>
        <cfvo type="num" val="2"/>
        <cfvo type="num" val="3"/>
      </iconSet>
    </cfRule>
  </conditionalFormatting>
  <conditionalFormatting sqref="K25:L25">
    <cfRule type="containsText" dxfId="808" priority="29" operator="containsText" text="PENDIENTE">
      <formula>NOT(ISERROR(SEARCH("PENDIENTE",K25)))</formula>
    </cfRule>
    <cfRule type="containsText" dxfId="807" priority="30" operator="containsText" text="NO VALIDADO">
      <formula>NOT(ISERROR(SEARCH("NO VALIDADO",K25)))</formula>
    </cfRule>
    <cfRule type="containsText" dxfId="806" priority="31" operator="containsText" text="VALIDADO">
      <formula>NOT(ISERROR(SEARCH("VALIDADO",K25)))</formula>
    </cfRule>
  </conditionalFormatting>
  <conditionalFormatting sqref="N25:O25">
    <cfRule type="containsText" dxfId="805" priority="22" operator="containsText" text="PENDIENTE">
      <formula>NOT(ISERROR(SEARCH("PENDIENTE",N25)))</formula>
    </cfRule>
    <cfRule type="containsText" dxfId="804" priority="23" operator="containsText" text="NO VALIDADO">
      <formula>NOT(ISERROR(SEARCH("NO VALIDADO",N25)))</formula>
    </cfRule>
    <cfRule type="containsText" dxfId="803" priority="24" operator="containsText" text="VALIDADO">
      <formula>NOT(ISERROR(SEARCH("VALIDADO",N25)))</formula>
    </cfRule>
  </conditionalFormatting>
  <conditionalFormatting sqref="Q25:R25">
    <cfRule type="containsText" dxfId="802" priority="19" operator="containsText" text="PENDIENTE">
      <formula>NOT(ISERROR(SEARCH("PENDIENTE",Q25)))</formula>
    </cfRule>
    <cfRule type="containsText" dxfId="801" priority="20" operator="containsText" text="NO VALIDADO">
      <formula>NOT(ISERROR(SEARCH("NO VALIDADO",Q25)))</formula>
    </cfRule>
    <cfRule type="containsText" dxfId="800" priority="21" operator="containsText" text="VALIDADO">
      <formula>NOT(ISERROR(SEARCH("VALIDADO",Q25)))</formula>
    </cfRule>
  </conditionalFormatting>
  <conditionalFormatting sqref="T25:U25">
    <cfRule type="containsText" dxfId="799" priority="16" operator="containsText" text="PENDIENTE">
      <formula>NOT(ISERROR(SEARCH("PENDIENTE",T25)))</formula>
    </cfRule>
    <cfRule type="containsText" dxfId="798" priority="17" operator="containsText" text="NO VALIDADO">
      <formula>NOT(ISERROR(SEARCH("NO VALIDADO",T25)))</formula>
    </cfRule>
    <cfRule type="containsText" dxfId="797" priority="18" operator="containsText" text="VALIDADO">
      <formula>NOT(ISERROR(SEARCH("VALIDADO",T25)))</formula>
    </cfRule>
  </conditionalFormatting>
  <dataValidations count="6">
    <dataValidation type="list" allowBlank="1" showInputMessage="1" showErrorMessage="1" sqref="K14:K15 O14:O15 S14:S15" xr:uid="{A3662EC6-DE83-47E0-A1C6-0D4AEE51D775}">
      <formula1>"No Iniciado, En Progreso,Finalizado"</formula1>
    </dataValidation>
    <dataValidation type="list" allowBlank="1" showInputMessage="1" showErrorMessage="1" sqref="AB14:AB15" xr:uid="{1D1B3687-BEBB-4AED-8188-55523DB2D94B}">
      <formula1>"No Cumple, Parcial, Cumple, Más que Cumple, Mejor Práctica"</formula1>
    </dataValidation>
    <dataValidation type="list" allowBlank="1" showInputMessage="1" showErrorMessage="1" sqref="D10 R14:R15 N14:N15 V14:V15" xr:uid="{7523A790-3D70-450C-887A-CE21DE833511}">
      <formula1>"Não Cumpre, Parcial, Cumpre, Mais que Cumpre, Melhor Prática"</formula1>
    </dataValidation>
    <dataValidation type="list" allowBlank="1" showInputMessage="1" showErrorMessage="1" sqref="O10" xr:uid="{9AC6D460-BACA-4E08-B882-AC0111261249}">
      <formula1>"Alta,Baixa,Não Planificado"</formula1>
    </dataValidation>
    <dataValidation type="list" allowBlank="1" showInputMessage="1" showErrorMessage="1" sqref="M12:N12 Q12:R12 U12:V12" xr:uid="{E7E47B1A-75B2-4A97-9AC7-831E03752425}">
      <formula1>"Maio,Junho,Julho,Agosto,Setembro,Outubro"</formula1>
    </dataValidation>
    <dataValidation type="list" allowBlank="1" showInputMessage="1" showErrorMessage="1" sqref="Q10 S10" xr:uid="{CD87D160-A49A-4925-9575-DC0736B27065}">
      <formula1>" Junho,Julho,Agosto,Setembro,Outubro"</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139C8A03-2A29-44D5-A40B-F1B6787078A6}">
            <x14:iconSet iconSet="3Stars" showValue="0">
              <x14:cfvo type="percent">
                <xm:f>0</xm:f>
              </x14:cfvo>
              <x14:cfvo type="num">
                <xm:f>2</xm:f>
              </x14:cfvo>
              <x14:cfvo type="num">
                <xm:f>3</xm:f>
              </x14:cfvo>
            </x14:iconSet>
          </x14:cfRule>
          <xm:sqref>M10</xm:sqref>
        </x14:conditionalFormatting>
      </x14:conditionalFormattings>
    </ext>
  </extLst>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0153D22-5919-45B6-BAE1-29B505578443}">
  <dimension ref="A1:AB51"/>
  <sheetViews>
    <sheetView showGridLines="0" zoomScale="59" zoomScaleNormal="59" workbookViewId="0">
      <pane xSplit="3" ySplit="4" topLeftCell="D5" activePane="bottomRight" state="frozen"/>
      <selection activeCell="K3" sqref="K3:S4"/>
      <selection pane="topRight" activeCell="K3" sqref="K3:S4"/>
      <selection pane="bottomLeft" activeCell="K3" sqref="K3:S4"/>
      <selection pane="bottomRight" activeCell="H1" sqref="H1"/>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00" t="s">
        <v>468</v>
      </c>
      <c r="L3" s="300"/>
      <c r="M3" s="300"/>
      <c r="N3" s="300"/>
      <c r="O3" s="300"/>
      <c r="P3" s="300"/>
      <c r="Q3" s="300"/>
      <c r="R3" s="300"/>
      <c r="S3" s="300"/>
      <c r="T3" s="63"/>
      <c r="U3" s="63"/>
      <c r="V3" s="63"/>
      <c r="W3" s="10"/>
      <c r="X3" s="10"/>
      <c r="Y3" s="12"/>
      <c r="Z3" s="12"/>
      <c r="AA3" s="12"/>
    </row>
    <row r="4" spans="1:28" ht="35.25" customHeight="1" x14ac:dyDescent="0.35">
      <c r="A4" s="1"/>
      <c r="B4" s="1"/>
      <c r="C4" s="10"/>
      <c r="D4" s="255"/>
      <c r="E4" s="255"/>
      <c r="F4" s="255"/>
      <c r="G4" s="255"/>
      <c r="H4" s="255"/>
      <c r="I4" s="255"/>
      <c r="J4" s="61"/>
      <c r="K4" s="301"/>
      <c r="L4" s="301"/>
      <c r="M4" s="301"/>
      <c r="N4" s="301"/>
      <c r="O4" s="301"/>
      <c r="P4" s="301"/>
      <c r="Q4" s="301"/>
      <c r="R4" s="301"/>
      <c r="S4" s="301"/>
      <c r="T4" s="61"/>
      <c r="U4" s="61"/>
      <c r="V4" s="61"/>
      <c r="W4" s="61"/>
      <c r="X4" s="14"/>
      <c r="Y4" s="21"/>
      <c r="Z4" s="22"/>
      <c r="AA4" s="22"/>
    </row>
    <row r="5" spans="1:28" ht="32.5" x14ac:dyDescent="0.6">
      <c r="A5" s="1"/>
      <c r="B5" s="15"/>
      <c r="C5" s="13"/>
      <c r="D5" s="258" t="s">
        <v>293</v>
      </c>
      <c r="E5" s="258"/>
      <c r="F5" s="258"/>
      <c r="G5" s="258"/>
      <c r="H5" s="258"/>
      <c r="I5" s="258"/>
      <c r="J5" s="26"/>
      <c r="K5" s="258" t="s">
        <v>294</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Parcial</v>
      </c>
      <c r="E7" s="47">
        <f>IF($D7="Não cumpre",0,IF($D7="Parcial",$E$18*0.4,IF($D7="Cumpre",$E$18*0.7,IF($D7="Mais que Cumpre",$E$18*0.85,IF($D7="Melhor Prática",$E$18,0)))))</f>
        <v>6.0000000000000001E-3</v>
      </c>
      <c r="F7" s="48">
        <f>IF($K$24&lt;&gt;"",IF($K$24=3,3,IF($K$24=2,2,1)),"")</f>
        <v>3</v>
      </c>
      <c r="G7" s="48" t="str">
        <f>IF($N$24&lt;&gt;"",IF($N$24=3,3,IF($N$24=2,2,1)),"")</f>
        <v/>
      </c>
      <c r="H7" s="48" t="str">
        <f>IF($Q$24&lt;&gt;"",IF($Q$24=3,3,IF($Q$24=2,2,1)),"")</f>
        <v/>
      </c>
      <c r="I7" s="48" t="str">
        <f>IF($T$24&lt;&gt;"",IF($T$24=3,3,IF($T$24=2,2,1)),"")</f>
        <v/>
      </c>
      <c r="J7" s="32"/>
      <c r="K7" s="49" t="s">
        <v>297</v>
      </c>
      <c r="L7" s="46" t="s">
        <v>60</v>
      </c>
      <c r="M7" s="260"/>
      <c r="N7" s="260"/>
      <c r="O7" s="260"/>
      <c r="P7" s="46" t="s">
        <v>62</v>
      </c>
      <c r="Q7" s="260"/>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t="str">
        <f>IF(Q10="Junio",6,IF(Q10="Julio",7,IF(Q10="Agosto",8,IF(Q10="Septiembre",9,IF(Q10="Octubre",10,"")))))</f>
        <v/>
      </c>
      <c r="R9" s="35"/>
      <c r="S9" s="92" t="str">
        <f>IF(S10="Junio",6,IF(S10="Julio",7,IF(S10="Agosto",8,IF(S10="Septiembre",9,IF(S10="Octubre",10,"")))))</f>
        <v/>
      </c>
      <c r="T9" s="33"/>
      <c r="U9" s="33"/>
      <c r="V9" s="33"/>
      <c r="W9" s="1"/>
      <c r="X9" s="1"/>
    </row>
    <row r="10" spans="1:28" ht="59.25" customHeight="1" outlineLevel="1" x14ac:dyDescent="0.35">
      <c r="A10" s="1"/>
      <c r="B10" s="262" t="s">
        <v>299</v>
      </c>
      <c r="C10" s="262"/>
      <c r="D10" s="110" t="s">
        <v>64</v>
      </c>
      <c r="E10" s="51">
        <f>IF($D10="Não cumpre",0,IF($D10="Parcial",$E$18*0.4,IF($D10="Cumpre",$E$18*0.7,IF($D10="Mais que Cumpre",$E$18*0.85,IF($D10="Melhor Prática",$E$18,0)))))</f>
        <v>1.2749999999999999E-2</v>
      </c>
      <c r="F10" s="52" t="str">
        <f>IF(K20="D","D","-")</f>
        <v>D</v>
      </c>
      <c r="G10" s="52" t="str">
        <f>IF(N20="D","D","-")</f>
        <v>D</v>
      </c>
      <c r="H10" s="52" t="str">
        <f>IF(Q20="D","D","-")</f>
        <v>D</v>
      </c>
      <c r="I10" s="52" t="str">
        <f>IF(T20="D","D","-")</f>
        <v>-</v>
      </c>
      <c r="J10" s="32"/>
      <c r="K10" s="65" t="s">
        <v>300</v>
      </c>
      <c r="L10" s="50" t="s">
        <v>66</v>
      </c>
      <c r="M10" s="74">
        <v>2</v>
      </c>
      <c r="N10" s="50" t="s">
        <v>67</v>
      </c>
      <c r="O10" s="53" t="s">
        <v>315</v>
      </c>
      <c r="P10" s="50" t="s">
        <v>69</v>
      </c>
      <c r="Q10" s="91" t="s">
        <v>70</v>
      </c>
      <c r="R10" s="50" t="s">
        <v>71</v>
      </c>
      <c r="S10" s="91"/>
      <c r="T10" s="50" t="s">
        <v>73</v>
      </c>
      <c r="U10" s="53"/>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75</v>
      </c>
      <c r="C12" s="263"/>
      <c r="D12" s="265" t="str">
        <f>IF(F12="","",IF(AND(I12=3,H12=3,G12=3,F12=3),"Melhor Prática",
IF(AND(H12=3,G12=3,F12=3),"Mais que Cumpre",
IF(AND(G12=3,F12=3),"Cumpre",
IF(F12=3,"Parcial","Não cumpre")))))</f>
        <v>Cumpre</v>
      </c>
      <c r="E12" s="266">
        <f>IF($D12="Não cumpre",0,IF($D12="Parcial",$E$18*0.4,IF($D12="Cumpre",$E$18*0.7,IF($D12="Mais que Cumpre",$E$18*0.85,IF($D12="Melhor Prática",$E$18,0)))))</f>
        <v>1.0499999999999999E-2</v>
      </c>
      <c r="F12" s="261">
        <f>IF($L$24&lt;&gt;"",IF($L$24=3,3,IF($L$24=2,2,1)),"")</f>
        <v>3</v>
      </c>
      <c r="G12" s="261">
        <f>IF($O$24&lt;&gt;"",IF($O$24=3,3,IF($O$24=2,2,1)),"")</f>
        <v>3</v>
      </c>
      <c r="H12" s="261" t="str">
        <f>IF($R$24&lt;&gt;"",IF($R$24=3,3,IF($R$24=2,2,1)),"")</f>
        <v/>
      </c>
      <c r="I12" s="261" t="str">
        <f>IF($U$24&lt;&gt;"",IF($U$24=3,3,IF($U$24=2,2,1)),"")</f>
        <v/>
      </c>
      <c r="J12" s="32"/>
      <c r="K12" s="299" t="s">
        <v>76</v>
      </c>
      <c r="L12" s="251"/>
      <c r="M12" s="249" t="s">
        <v>363</v>
      </c>
      <c r="N12" s="250"/>
      <c r="O12" s="299" t="s">
        <v>76</v>
      </c>
      <c r="P12" s="251"/>
      <c r="Q12" s="249"/>
      <c r="R12" s="250"/>
      <c r="S12" s="251" t="s">
        <v>76</v>
      </c>
      <c r="T12" s="251"/>
      <c r="U12" s="249" t="s">
        <v>303</v>
      </c>
      <c r="V12" s="250"/>
      <c r="W12" s="9"/>
      <c r="X12" s="9"/>
      <c r="Y12" s="23"/>
      <c r="Z12" s="2"/>
      <c r="AA12" s="2"/>
      <c r="AB12" s="2"/>
    </row>
    <row r="13" spans="1:28" ht="35.25" customHeight="1" outlineLevel="1" x14ac:dyDescent="0.35">
      <c r="A13" s="1"/>
      <c r="B13" s="264"/>
      <c r="C13" s="264"/>
      <c r="D13" s="265" t="str">
        <f t="shared" ref="D13:D14" si="0">IF(F13="","",IF(AND(I13=3,H13=3,G13=3,F13=3),"MEJOR PRÁCTICA",
IF(AND(H13=3,G13=3,F13=3),"MÁS QUE CUMPLE",
IF(AND(G13=3,F13=3),"CUMPLE",
IF(F13=3,"PARCIAL","NO CUMPLE")))))</f>
        <v/>
      </c>
      <c r="E13" s="266">
        <f>IF($D13="No Cumple",0,IF($D13="Parcial",$E$18*0.4,IF($D13="Cumple",$E$18*0.7,IF($D13="Más que Cumple",$E$18*0.85,IF($D13="Mejor Práctica",$E$18,0)))))</f>
        <v>0</v>
      </c>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304</v>
      </c>
      <c r="W13" s="1"/>
      <c r="X13" s="1"/>
      <c r="Z13" s="3"/>
      <c r="AA13" s="4"/>
      <c r="AB13" s="5"/>
    </row>
    <row r="14" spans="1:28" ht="18.75" customHeight="1" outlineLevel="1" x14ac:dyDescent="0.35">
      <c r="A14" s="1"/>
      <c r="B14" s="264"/>
      <c r="C14" s="264"/>
      <c r="D14" s="265" t="str">
        <f t="shared" si="0"/>
        <v/>
      </c>
      <c r="E14" s="266">
        <f>IF($D14="No Cumple",0,IF($D14="Parcial",$E$18*0.4,IF($D14="Cumple",$E$18*0.7,IF($D14="Más que Cumple",$E$18*0.85,IF($D14="Mejor Práctica",$E$18,0)))))</f>
        <v>0</v>
      </c>
      <c r="F14" s="38"/>
      <c r="G14" s="38"/>
      <c r="H14" s="38"/>
      <c r="I14" s="38"/>
      <c r="J14" s="32"/>
      <c r="K14" s="238" t="s">
        <v>1043</v>
      </c>
      <c r="L14" s="239"/>
      <c r="M14" s="239"/>
      <c r="N14" s="243" t="s">
        <v>83</v>
      </c>
      <c r="O14" s="238"/>
      <c r="P14" s="239"/>
      <c r="Q14" s="239"/>
      <c r="R14" s="243"/>
      <c r="S14" s="240"/>
      <c r="T14" s="239"/>
      <c r="U14" s="239"/>
      <c r="V14" s="243"/>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IF(OR(AND(S10=U12,S14&lt;&gt;"finalizado"),AND(S10=Q12,O14&lt;&gt;"finalizado"),AND(S10=M12,K14&lt;&gt;"finalizado")),"Atrasado","No Prazo")),"Não Planificado")</f>
        <v>Não Planificado</v>
      </c>
      <c r="E15" s="244"/>
      <c r="F15" s="244"/>
      <c r="G15" s="244"/>
      <c r="H15" s="244"/>
      <c r="I15" s="244"/>
      <c r="J15" s="26"/>
      <c r="K15" s="238"/>
      <c r="L15" s="239"/>
      <c r="M15" s="239"/>
      <c r="N15" s="243"/>
      <c r="O15" s="238"/>
      <c r="P15" s="239"/>
      <c r="Q15" s="239"/>
      <c r="R15" s="243"/>
      <c r="S15" s="240"/>
      <c r="T15" s="239"/>
      <c r="U15" s="239"/>
      <c r="V15" s="243"/>
      <c r="W15" s="1"/>
      <c r="X15" s="1"/>
      <c r="Z15" s="6"/>
      <c r="AA15" s="7"/>
      <c r="AB15" s="7"/>
    </row>
    <row r="16" spans="1:28" ht="21" customHeight="1" x14ac:dyDescent="0.4">
      <c r="A16" s="1"/>
      <c r="B16" s="17"/>
      <c r="C16" s="17"/>
      <c r="D16" s="9"/>
      <c r="E16" s="86" t="str">
        <f>IF(COUNTA(F16:I16)=0,"NBC","BC")</f>
        <v>BC</v>
      </c>
      <c r="F16" s="86"/>
      <c r="G16" s="86" t="s">
        <v>1092</v>
      </c>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64</v>
      </c>
      <c r="R17" s="241"/>
      <c r="S17" s="242"/>
      <c r="T17" s="241" t="s">
        <v>85</v>
      </c>
      <c r="U17" s="241"/>
      <c r="V17" s="242"/>
      <c r="W17" s="9"/>
      <c r="X17" s="9"/>
      <c r="Y17" s="23"/>
    </row>
    <row r="18" spans="1:25" ht="20.25" customHeight="1" outlineLevel="2" x14ac:dyDescent="0.35">
      <c r="A18" s="1"/>
      <c r="B18" s="245" t="s">
        <v>317</v>
      </c>
      <c r="C18" s="245"/>
      <c r="D18" s="42" t="s">
        <v>52</v>
      </c>
      <c r="E18" s="39">
        <v>1.4999999999999999E-2</v>
      </c>
      <c r="F18" s="127"/>
      <c r="G18" s="127"/>
      <c r="H18" s="127"/>
      <c r="I18" s="127"/>
      <c r="J18" s="9"/>
      <c r="K18" s="238" t="s">
        <v>469</v>
      </c>
      <c r="L18" s="240"/>
      <c r="M18" s="243"/>
      <c r="N18" s="238" t="s">
        <v>470</v>
      </c>
      <c r="O18" s="240"/>
      <c r="P18" s="243"/>
      <c r="Q18" s="238" t="s">
        <v>471</v>
      </c>
      <c r="R18" s="240"/>
      <c r="S18" s="243"/>
      <c r="T18" s="240" t="s">
        <v>472</v>
      </c>
      <c r="U18" s="240"/>
      <c r="V18" s="243"/>
      <c r="W18" s="9"/>
      <c r="X18" s="9"/>
      <c r="Y18" s="23"/>
    </row>
    <row r="19" spans="1:25" ht="124.5" customHeight="1" outlineLevel="2" x14ac:dyDescent="0.35">
      <c r="A19" s="1"/>
      <c r="B19" s="245"/>
      <c r="C19" s="245"/>
      <c r="D19" s="42" t="s">
        <v>91</v>
      </c>
      <c r="E19" s="308" t="s">
        <v>473</v>
      </c>
      <c r="F19" s="308"/>
      <c r="G19" s="308"/>
      <c r="H19" s="308"/>
      <c r="I19" s="308"/>
      <c r="J19" s="25"/>
      <c r="K19" s="238"/>
      <c r="L19" s="240"/>
      <c r="M19" s="243"/>
      <c r="N19" s="238"/>
      <c r="O19" s="240"/>
      <c r="P19" s="243"/>
      <c r="Q19" s="238"/>
      <c r="R19" s="240"/>
      <c r="S19" s="243"/>
      <c r="T19" s="240"/>
      <c r="U19" s="240"/>
      <c r="V19" s="243"/>
      <c r="W19" s="9"/>
      <c r="X19" s="9"/>
      <c r="Y19" s="23"/>
    </row>
    <row r="20" spans="1:25" ht="18.75" customHeight="1" outlineLevel="2" x14ac:dyDescent="0.35">
      <c r="A20" s="1"/>
      <c r="B20" s="245"/>
      <c r="C20" s="245"/>
      <c r="D20" s="247" t="s">
        <v>93</v>
      </c>
      <c r="E20" s="248" t="s">
        <v>161</v>
      </c>
      <c r="F20" s="248"/>
      <c r="G20" s="248"/>
      <c r="H20" s="248"/>
      <c r="I20" s="248"/>
      <c r="J20" s="25"/>
      <c r="K20" s="238" t="s">
        <v>306</v>
      </c>
      <c r="L20" s="240"/>
      <c r="M20" s="243"/>
      <c r="N20" s="238" t="s">
        <v>306</v>
      </c>
      <c r="O20" s="240"/>
      <c r="P20" s="243"/>
      <c r="Q20" s="238" t="s">
        <v>306</v>
      </c>
      <c r="R20" s="240"/>
      <c r="S20" s="243"/>
      <c r="T20" s="240"/>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338</v>
      </c>
      <c r="L21" s="240"/>
      <c r="M21" s="243"/>
      <c r="N21" s="238" t="s">
        <v>338</v>
      </c>
      <c r="O21" s="240"/>
      <c r="P21" s="243"/>
      <c r="Q21" s="238" t="s">
        <v>474</v>
      </c>
      <c r="R21" s="240"/>
      <c r="S21" s="243"/>
      <c r="T21" s="240" t="s">
        <v>385</v>
      </c>
      <c r="U21" s="240"/>
      <c r="V21" s="240"/>
      <c r="W21" s="9"/>
      <c r="X21" s="9"/>
      <c r="Y21" s="23"/>
    </row>
    <row r="22" spans="1:25" ht="14.5" x14ac:dyDescent="0.35">
      <c r="A22" s="1"/>
      <c r="B22" s="9"/>
      <c r="C22" s="9"/>
      <c r="D22" s="9"/>
      <c r="E22" s="9"/>
      <c r="F22" s="9"/>
      <c r="G22" s="9"/>
      <c r="H22" s="9"/>
      <c r="I22" s="9"/>
      <c r="J22" s="9"/>
      <c r="K22" s="68"/>
      <c r="L22" s="9"/>
      <c r="M22" s="69"/>
      <c r="N22" s="68"/>
      <c r="O22" s="9"/>
      <c r="P22" s="69"/>
      <c r="Q22" s="68"/>
      <c r="R22" s="9"/>
      <c r="S22" s="6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64" t="s">
        <v>99</v>
      </c>
      <c r="U23" s="24" t="s">
        <v>100</v>
      </c>
      <c r="V23" s="55" t="s">
        <v>101</v>
      </c>
      <c r="X23" s="9"/>
      <c r="Y23" s="23"/>
    </row>
    <row r="24" spans="1:25" ht="36.75" customHeight="1" x14ac:dyDescent="0.35">
      <c r="A24" s="1"/>
      <c r="B24" s="9"/>
      <c r="C24" s="9"/>
      <c r="D24" s="9"/>
      <c r="F24" s="235" t="s">
        <v>307</v>
      </c>
      <c r="G24" s="236" t="s">
        <v>36</v>
      </c>
      <c r="H24" s="236"/>
      <c r="I24" s="236"/>
      <c r="K24" s="56">
        <v>3</v>
      </c>
      <c r="L24" s="40">
        <v>3</v>
      </c>
      <c r="M24" s="237"/>
      <c r="N24" s="56"/>
      <c r="O24" s="40">
        <v>3</v>
      </c>
      <c r="P24" s="237"/>
      <c r="Q24" s="56"/>
      <c r="R24" s="40"/>
      <c r="S24" s="237"/>
      <c r="T24" s="40"/>
      <c r="U24" s="40"/>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43"/>
      <c r="U25" s="43"/>
      <c r="V25" s="237"/>
      <c r="X25" s="9"/>
      <c r="Y25" s="23"/>
    </row>
    <row r="26" spans="1:25" ht="208.5" customHeight="1" x14ac:dyDescent="0.35">
      <c r="A26" s="1"/>
      <c r="B26" s="9"/>
      <c r="C26" s="9"/>
      <c r="D26" s="9"/>
      <c r="F26" s="235"/>
      <c r="G26" s="236" t="s">
        <v>308</v>
      </c>
      <c r="H26" s="236"/>
      <c r="I26" s="236"/>
      <c r="K26" s="58"/>
      <c r="L26" s="45" t="s">
        <v>1140</v>
      </c>
      <c r="M26" s="237"/>
      <c r="N26" s="58"/>
      <c r="O26" s="45" t="s">
        <v>1144</v>
      </c>
      <c r="P26" s="237"/>
      <c r="Q26" s="58"/>
      <c r="R26" s="45"/>
      <c r="S26" s="237"/>
      <c r="T26" s="45"/>
      <c r="U26" s="45"/>
      <c r="V26" s="237"/>
      <c r="X26" s="9"/>
      <c r="Y26" s="23"/>
    </row>
    <row r="27" spans="1:25" ht="18" customHeight="1" x14ac:dyDescent="0.35">
      <c r="A27" s="1"/>
      <c r="B27" s="9"/>
      <c r="C27" s="9"/>
      <c r="D27" s="9"/>
      <c r="F27" s="235"/>
      <c r="G27" s="236" t="s">
        <v>311</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 ref="M12:N12"/>
    <mergeCell ref="O12:P12"/>
    <mergeCell ref="K17:M17"/>
    <mergeCell ref="N17:P17"/>
    <mergeCell ref="K14:K15"/>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D15:I15"/>
    <mergeCell ref="B18:C21"/>
    <mergeCell ref="K18:M19"/>
    <mergeCell ref="N18:P19"/>
    <mergeCell ref="Q18:S19"/>
    <mergeCell ref="Q17:S17"/>
    <mergeCell ref="T18:V19"/>
    <mergeCell ref="E19:I19"/>
    <mergeCell ref="D20:D21"/>
    <mergeCell ref="E20:I21"/>
    <mergeCell ref="K20:M20"/>
    <mergeCell ref="N20:P20"/>
    <mergeCell ref="V24:V26"/>
    <mergeCell ref="G26:I26"/>
    <mergeCell ref="G27:I49"/>
    <mergeCell ref="Q20:S20"/>
    <mergeCell ref="T20:V20"/>
    <mergeCell ref="K21:M21"/>
    <mergeCell ref="N21:P21"/>
    <mergeCell ref="Q21:S21"/>
    <mergeCell ref="T21:V21"/>
    <mergeCell ref="F24:F49"/>
    <mergeCell ref="G24:I25"/>
    <mergeCell ref="M24:M26"/>
    <mergeCell ref="P24:P26"/>
    <mergeCell ref="S24:S26"/>
  </mergeCells>
  <conditionalFormatting sqref="D15:I15">
    <cfRule type="containsText" dxfId="796" priority="2" operator="containsText" text="Finalizado">
      <formula>NOT(ISERROR(SEARCH("Finalizado",D15)))</formula>
    </cfRule>
    <cfRule type="containsText" dxfId="795" priority="3" operator="containsText" text="Não Planificado">
      <formula>NOT(ISERROR(SEARCH("Não Planificado",D15)))</formula>
    </cfRule>
    <cfRule type="containsText" dxfId="794" priority="4" operator="containsText" text="No Prazo">
      <formula>NOT(ISERROR(SEARCH("No Prazo",D15)))</formula>
    </cfRule>
    <cfRule type="containsText" dxfId="793" priority="5" operator="containsText" text="Atrasado">
      <formula>NOT(ISERROR(SEARCH("Atrasado",D15)))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15">
      <iconSet showValue="0">
        <cfvo type="percent" val="0"/>
        <cfvo type="num" val="2"/>
        <cfvo type="num" val="3"/>
      </iconSet>
    </cfRule>
  </conditionalFormatting>
  <conditionalFormatting sqref="K25:L25">
    <cfRule type="containsText" dxfId="792" priority="29" operator="containsText" text="PENDIENTE">
      <formula>NOT(ISERROR(SEARCH("PENDIENTE",K25)))</formula>
    </cfRule>
    <cfRule type="containsText" dxfId="791" priority="30" operator="containsText" text="NO VALIDADO">
      <formula>NOT(ISERROR(SEARCH("NO VALIDADO",K25)))</formula>
    </cfRule>
    <cfRule type="containsText" dxfId="790" priority="31" operator="containsText" text="VALIDADO">
      <formula>NOT(ISERROR(SEARCH("VALIDADO",K25)))</formula>
    </cfRule>
  </conditionalFormatting>
  <conditionalFormatting sqref="N25:O25">
    <cfRule type="containsText" dxfId="789" priority="22" operator="containsText" text="PENDIENTE">
      <formula>NOT(ISERROR(SEARCH("PENDIENTE",N25)))</formula>
    </cfRule>
    <cfRule type="containsText" dxfId="788" priority="23" operator="containsText" text="NO VALIDADO">
      <formula>NOT(ISERROR(SEARCH("NO VALIDADO",N25)))</formula>
    </cfRule>
    <cfRule type="containsText" dxfId="787" priority="24" operator="containsText" text="VALIDADO">
      <formula>NOT(ISERROR(SEARCH("VALIDADO",N25)))</formula>
    </cfRule>
  </conditionalFormatting>
  <conditionalFormatting sqref="Q25:R25">
    <cfRule type="containsText" dxfId="786" priority="19" operator="containsText" text="PENDIENTE">
      <formula>NOT(ISERROR(SEARCH("PENDIENTE",Q25)))</formula>
    </cfRule>
    <cfRule type="containsText" dxfId="785" priority="20" operator="containsText" text="NO VALIDADO">
      <formula>NOT(ISERROR(SEARCH("NO VALIDADO",Q25)))</formula>
    </cfRule>
    <cfRule type="containsText" dxfId="784" priority="21" operator="containsText" text="VALIDADO">
      <formula>NOT(ISERROR(SEARCH("VALIDADO",Q25)))</formula>
    </cfRule>
  </conditionalFormatting>
  <conditionalFormatting sqref="T25:U25">
    <cfRule type="containsText" dxfId="783" priority="16" operator="containsText" text="PENDIENTE">
      <formula>NOT(ISERROR(SEARCH("PENDIENTE",T25)))</formula>
    </cfRule>
    <cfRule type="containsText" dxfId="782" priority="17" operator="containsText" text="NO VALIDADO">
      <formula>NOT(ISERROR(SEARCH("NO VALIDADO",T25)))</formula>
    </cfRule>
    <cfRule type="containsText" dxfId="781" priority="18" operator="containsText" text="VALIDADO">
      <formula>NOT(ISERROR(SEARCH("VALIDADO",T25)))</formula>
    </cfRule>
  </conditionalFormatting>
  <dataValidations count="6">
    <dataValidation type="list" allowBlank="1" showInputMessage="1" showErrorMessage="1" sqref="AB14:AB15" xr:uid="{29AD1A2C-BDC7-4590-8C05-888506339290}">
      <formula1>"No Cumple, Parcial, Cumple, Más que Cumple, Mejor Práctica"</formula1>
    </dataValidation>
    <dataValidation type="list" allowBlank="1" showInputMessage="1" showErrorMessage="1" sqref="K14:K15 O14:O15 S14:S15" xr:uid="{EC6A3D58-880D-4A21-8A3A-9475837CB6A8}">
      <formula1>"No Iniciado, En Progreso,Finalizado"</formula1>
    </dataValidation>
    <dataValidation type="list" allowBlank="1" showInputMessage="1" showErrorMessage="1" sqref="D10 R14:R15 N14:N15 V14:V15" xr:uid="{0486CD67-793A-443D-8829-548243863DE3}">
      <formula1>"Não Cumpre, Parcial, Cumpre, Mais que Cumpre, Melhor Prática"</formula1>
    </dataValidation>
    <dataValidation type="list" allowBlank="1" showInputMessage="1" showErrorMessage="1" sqref="O10" xr:uid="{82443512-A08A-4301-B322-BDE2DB90C672}">
      <formula1>"Alta,Baixa,Não Planificado"</formula1>
    </dataValidation>
    <dataValidation type="list" allowBlank="1" showInputMessage="1" showErrorMessage="1" sqref="M12:N12 Q12:R12 U12:V12" xr:uid="{C695ED9A-A2E7-40A7-A051-3EBAD0115909}">
      <formula1>"Maio,Junho,Julho,Agosto,Setembro,Outubro"</formula1>
    </dataValidation>
    <dataValidation type="list" allowBlank="1" showInputMessage="1" showErrorMessage="1" sqref="Q10 S10" xr:uid="{D18FE71A-75A7-4050-AE6E-1CAFF1BD9EAB}">
      <formula1>" Junho,Julho,Agosto,Setembro,Outubro"</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28B968AA-5C27-4AB9-ADCC-4E3637A52FED}">
            <x14:iconSet iconSet="3Stars" showValue="0">
              <x14:cfvo type="percent">
                <xm:f>0</xm:f>
              </x14:cfvo>
              <x14:cfvo type="num">
                <xm:f>2</xm:f>
              </x14:cfvo>
              <x14:cfvo type="num">
                <xm:f>3</xm:f>
              </x14:cfvo>
            </x14:iconSet>
          </x14:cfRule>
          <xm:sqref>M10</xm:sqref>
        </x14:conditionalFormatting>
      </x14:conditionalFormattings>
    </ext>
  </extLst>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C659FAF-854C-4F20-80D4-80A09934B5DA}">
  <dimension ref="A1:AB51"/>
  <sheetViews>
    <sheetView showGridLines="0" zoomScale="40" zoomScaleNormal="40" workbookViewId="0">
      <pane xSplit="3" ySplit="4" topLeftCell="D23" activePane="bottomRight" state="frozen"/>
      <selection activeCell="K3" sqref="K3:S4"/>
      <selection pane="topRight" activeCell="K3" sqref="K3:S4"/>
      <selection pane="bottomLeft" activeCell="K3" sqref="K3:S4"/>
      <selection pane="bottomRight" activeCell="R26" sqref="R26"/>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00" t="s">
        <v>475</v>
      </c>
      <c r="L3" s="300"/>
      <c r="M3" s="300"/>
      <c r="N3" s="300"/>
      <c r="O3" s="300"/>
      <c r="P3" s="300"/>
      <c r="Q3" s="300"/>
      <c r="R3" s="300"/>
      <c r="S3" s="300"/>
      <c r="T3" s="63"/>
      <c r="U3" s="63"/>
      <c r="V3" s="63"/>
      <c r="W3" s="10"/>
      <c r="X3" s="10"/>
      <c r="Y3" s="12"/>
      <c r="Z3" s="12"/>
      <c r="AA3" s="12"/>
    </row>
    <row r="4" spans="1:28" ht="35.25" customHeight="1" x14ac:dyDescent="0.35">
      <c r="A4" s="1"/>
      <c r="B4" s="1"/>
      <c r="C4" s="10"/>
      <c r="D4" s="255"/>
      <c r="E4" s="255"/>
      <c r="F4" s="255"/>
      <c r="G4" s="255"/>
      <c r="H4" s="255"/>
      <c r="I4" s="255"/>
      <c r="J4" s="61"/>
      <c r="K4" s="301"/>
      <c r="L4" s="301"/>
      <c r="M4" s="301"/>
      <c r="N4" s="301"/>
      <c r="O4" s="301"/>
      <c r="P4" s="301"/>
      <c r="Q4" s="301"/>
      <c r="R4" s="301"/>
      <c r="S4" s="301"/>
      <c r="T4" s="61"/>
      <c r="U4" s="61"/>
      <c r="V4" s="61"/>
      <c r="W4" s="61"/>
      <c r="X4" s="14"/>
      <c r="Y4" s="21"/>
      <c r="Z4" s="22"/>
      <c r="AA4" s="22"/>
    </row>
    <row r="5" spans="1:28" ht="32.5" x14ac:dyDescent="0.6">
      <c r="A5" s="1"/>
      <c r="B5" s="15"/>
      <c r="C5" s="13"/>
      <c r="D5" s="258" t="s">
        <v>293</v>
      </c>
      <c r="E5" s="258"/>
      <c r="F5" s="258"/>
      <c r="G5" s="258"/>
      <c r="H5" s="258"/>
      <c r="I5" s="258"/>
      <c r="J5" s="26"/>
      <c r="K5" s="258" t="s">
        <v>294</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
      </c>
      <c r="E7" s="47">
        <f>IF($D7="Não cumpre",0,IF($D7="Parcial",$E$18*0.4,IF($D7="Cumpre",$E$18*0.7,IF($D7="Mais que Cumpre",$E$18*0.85,IF($D7="Melhor Prática",$E$18,0)))))</f>
        <v>0</v>
      </c>
      <c r="F7" s="48" t="str">
        <f>IF($K$24&lt;&gt;"",IF($K$24=3,3,IF($K$24=2,2,1)),"")</f>
        <v/>
      </c>
      <c r="G7" s="48" t="str">
        <f>IF($N$24&lt;&gt;"",IF($N$24=3,3,IF($N$24=2,2,1)),"")</f>
        <v/>
      </c>
      <c r="H7" s="48" t="str">
        <f>IF($Q$24&lt;&gt;"",IF($Q$24=3,3,IF($Q$24=2,2,1)),"")</f>
        <v/>
      </c>
      <c r="I7" s="48" t="str">
        <f>IF($T$24&lt;&gt;"",IF($T$24=3,3,IF($T$24=2,2,1)),"")</f>
        <v/>
      </c>
      <c r="J7" s="32"/>
      <c r="K7" s="49" t="s">
        <v>297</v>
      </c>
      <c r="L7" s="46" t="s">
        <v>60</v>
      </c>
      <c r="M7" s="260"/>
      <c r="N7" s="260"/>
      <c r="O7" s="260"/>
      <c r="P7" s="46" t="s">
        <v>62</v>
      </c>
      <c r="Q7" s="260" t="s">
        <v>476</v>
      </c>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t="str">
        <f>IF(Q10="Junio",6,IF(Q10="Julio",7,IF(Q10="Agosto",8,IF(Q10="Septiembre",9,IF(Q10="Octubre",10,"")))))</f>
        <v/>
      </c>
      <c r="R9" s="35"/>
      <c r="S9" s="92" t="str">
        <f>IF(S10="Junio",6,IF(S10="Julio",7,IF(S10="Agosto",8,IF(S10="Septiembre",9,IF(S10="Octubre",10,"")))))</f>
        <v/>
      </c>
      <c r="T9" s="33"/>
      <c r="U9" s="33"/>
      <c r="V9" s="33"/>
      <c r="W9" s="1"/>
      <c r="X9" s="1"/>
    </row>
    <row r="10" spans="1:28" ht="59.25" customHeight="1" outlineLevel="1" x14ac:dyDescent="0.35">
      <c r="A10" s="1"/>
      <c r="B10" s="262" t="s">
        <v>299</v>
      </c>
      <c r="C10" s="262"/>
      <c r="D10" s="110" t="s">
        <v>64</v>
      </c>
      <c r="E10" s="51">
        <f>IF($D10="Não cumpre",0,IF($D10="Parcial",$E$18*0.4,IF($D10="Cumpre",$E$18*0.7,IF($D10="Mais que Cumpre",$E$18*0.85,IF($D10="Melhor Prática",$E$18,0)))))</f>
        <v>8.5000000000000006E-3</v>
      </c>
      <c r="F10" s="52" t="str">
        <f>IF(K20="D","D","-")</f>
        <v>D</v>
      </c>
      <c r="G10" s="52" t="str">
        <f>IF(N20="D","D","-")</f>
        <v>D</v>
      </c>
      <c r="H10" s="52" t="str">
        <f>IF(Q20="D","D","-")</f>
        <v>D</v>
      </c>
      <c r="I10" s="52" t="str">
        <f>IF(T20="D","D","-")</f>
        <v>D</v>
      </c>
      <c r="J10" s="32"/>
      <c r="K10" s="65" t="s">
        <v>300</v>
      </c>
      <c r="L10" s="50" t="s">
        <v>66</v>
      </c>
      <c r="M10" s="74">
        <v>1</v>
      </c>
      <c r="N10" s="50" t="s">
        <v>67</v>
      </c>
      <c r="O10" s="53" t="s">
        <v>315</v>
      </c>
      <c r="P10" s="50" t="s">
        <v>69</v>
      </c>
      <c r="Q10" s="91" t="s">
        <v>301</v>
      </c>
      <c r="R10" s="50" t="s">
        <v>71</v>
      </c>
      <c r="S10" s="91" t="s">
        <v>363</v>
      </c>
      <c r="T10" s="50" t="s">
        <v>73</v>
      </c>
      <c r="U10" s="53" t="s">
        <v>302</v>
      </c>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75</v>
      </c>
      <c r="C12" s="263"/>
      <c r="D12" s="265" t="str">
        <f>IF(F12="","",IF(AND(I12=3,H12=3,G12=3,F12=3),"Melhor Prática",
IF(AND(H12=3,G12=3,F12=3),"Mais que Cumpre",
IF(AND(G12=3,F12=3),"Cumpre",
IF(F12=3,"Parcial","Não cumpre")))))</f>
        <v>Cumpre</v>
      </c>
      <c r="E12" s="266">
        <f>IF($D12="Não cumpre",0,IF($D12="Parcial",$E$18*0.4,IF($D12="Cumpre",$E$18*0.7,IF($D12="Mais que Cumpre",$E$18*0.85,IF($D12="Melhor Prática",$E$18,0)))))</f>
        <v>6.9999999999999993E-3</v>
      </c>
      <c r="F12" s="261">
        <f>IF($L$24&lt;&gt;"",IF($L$24=3,3,IF($L$24=2,2,1)),"")</f>
        <v>3</v>
      </c>
      <c r="G12" s="261">
        <f>IF($O$24&lt;&gt;"",IF($O$24=3,3,IF($O$24=2,2,1)),"")</f>
        <v>3</v>
      </c>
      <c r="H12" s="261">
        <f>IF($R$24&lt;&gt;"",IF($R$24=3,3,IF($R$24=2,2,1)),"")</f>
        <v>2</v>
      </c>
      <c r="I12" s="261" t="str">
        <f>IF($U$24&lt;&gt;"",IF($U$24=3,3,IF($U$24=2,2,1)),"")</f>
        <v/>
      </c>
      <c r="J12" s="32"/>
      <c r="K12" s="299" t="s">
        <v>76</v>
      </c>
      <c r="L12" s="251"/>
      <c r="M12" s="249" t="s">
        <v>363</v>
      </c>
      <c r="N12" s="250"/>
      <c r="O12" s="299" t="s">
        <v>76</v>
      </c>
      <c r="P12" s="251"/>
      <c r="Q12" s="249" t="s">
        <v>363</v>
      </c>
      <c r="R12" s="250"/>
      <c r="S12" s="251" t="s">
        <v>76</v>
      </c>
      <c r="T12" s="251"/>
      <c r="U12" s="249" t="s">
        <v>303</v>
      </c>
      <c r="V12" s="250"/>
      <c r="W12" s="9"/>
      <c r="X12" s="9"/>
      <c r="Y12" s="23"/>
      <c r="Z12" s="2"/>
      <c r="AA12" s="2"/>
      <c r="AB12" s="2"/>
    </row>
    <row r="13" spans="1:28" ht="35.25" customHeight="1" outlineLevel="1" x14ac:dyDescent="0.35">
      <c r="A13" s="1"/>
      <c r="B13" s="264"/>
      <c r="C13" s="264"/>
      <c r="D13" s="265" t="str">
        <f t="shared" ref="D13:D14" si="0">IF(F13="","",IF(AND(I13=3,H13=3,G13=3,F13=3),"MEJOR PRÁCTICA",
IF(AND(H13=3,G13=3,F13=3),"MÁS QUE CUMPLE",
IF(AND(G13=3,F13=3),"CUMPLE",
IF(F13=3,"PARCIAL","NO CUMPLE")))))</f>
        <v/>
      </c>
      <c r="E13" s="266">
        <f>IF($D13="No Cumple",0,IF($D13="Parcial",$E$18*0.4,IF($D13="Cumple",$E$18*0.7,IF($D13="Más que Cumple",$E$18*0.85,IF($D13="Mejor Práctica",$E$18,0)))))</f>
        <v>0</v>
      </c>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304</v>
      </c>
      <c r="W13" s="1"/>
      <c r="X13" s="1"/>
      <c r="Z13" s="3"/>
      <c r="AA13" s="4"/>
      <c r="AB13" s="5"/>
    </row>
    <row r="14" spans="1:28" ht="18.75" customHeight="1" outlineLevel="1" x14ac:dyDescent="0.35">
      <c r="A14" s="1"/>
      <c r="B14" s="264"/>
      <c r="C14" s="264"/>
      <c r="D14" s="265" t="str">
        <f t="shared" si="0"/>
        <v/>
      </c>
      <c r="E14" s="266">
        <f>IF($D14="No Cumple",0,IF($D14="Parcial",$E$18*0.4,IF($D14="Cumple",$E$18*0.7,IF($D14="Más que Cumple",$E$18*0.85,IF($D14="Mejor Práctica",$E$18,0)))))</f>
        <v>0</v>
      </c>
      <c r="F14" s="38"/>
      <c r="G14" s="38"/>
      <c r="H14" s="38"/>
      <c r="I14" s="38"/>
      <c r="J14" s="32"/>
      <c r="K14" s="238" t="s">
        <v>1043</v>
      </c>
      <c r="L14" s="239"/>
      <c r="M14" s="239"/>
      <c r="N14" s="243" t="s">
        <v>351</v>
      </c>
      <c r="O14" s="238" t="s">
        <v>1043</v>
      </c>
      <c r="P14" s="239" t="s">
        <v>1093</v>
      </c>
      <c r="Q14" s="239"/>
      <c r="R14" s="243" t="s">
        <v>351</v>
      </c>
      <c r="S14" s="240"/>
      <c r="T14" s="239"/>
      <c r="U14" s="239"/>
      <c r="V14" s="243"/>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IF(OR(AND(S10=U12,S14&lt;&gt;"finalizado"),AND(S10=Q12,O14&lt;&gt;"finalizado"),AND(S10=M12,K14&lt;&gt;"finalizado")),"Atrasado","No Prazo")),"Não Planificado")</f>
        <v>Atrasado</v>
      </c>
      <c r="E15" s="244"/>
      <c r="F15" s="244"/>
      <c r="G15" s="244"/>
      <c r="H15" s="244"/>
      <c r="I15" s="244"/>
      <c r="J15" s="26"/>
      <c r="K15" s="238"/>
      <c r="L15" s="239"/>
      <c r="M15" s="239"/>
      <c r="N15" s="243"/>
      <c r="O15" s="238"/>
      <c r="P15" s="239"/>
      <c r="Q15" s="239"/>
      <c r="R15" s="243"/>
      <c r="S15" s="240"/>
      <c r="T15" s="239"/>
      <c r="U15" s="239"/>
      <c r="V15" s="243"/>
      <c r="W15" s="1"/>
      <c r="X15" s="1"/>
      <c r="Z15" s="6"/>
      <c r="AA15" s="7"/>
      <c r="AB15" s="7"/>
    </row>
    <row r="16" spans="1:28" ht="21" customHeight="1" x14ac:dyDescent="0.4">
      <c r="A16" s="1"/>
      <c r="B16" s="17"/>
      <c r="C16" s="17"/>
      <c r="D16" s="9"/>
      <c r="E16" s="86" t="str">
        <f>IF(COUNTA(F16:I16)=0,"NBC","BC")</f>
        <v>BC</v>
      </c>
      <c r="F16" s="86" t="s">
        <v>1092</v>
      </c>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64</v>
      </c>
      <c r="R17" s="241"/>
      <c r="S17" s="242"/>
      <c r="T17" s="241" t="s">
        <v>85</v>
      </c>
      <c r="U17" s="241"/>
      <c r="V17" s="242"/>
      <c r="W17" s="9"/>
      <c r="X17" s="9"/>
      <c r="Y17" s="23"/>
    </row>
    <row r="18" spans="1:25" ht="20.25" customHeight="1" outlineLevel="2" x14ac:dyDescent="0.35">
      <c r="A18" s="1"/>
      <c r="B18" s="245" t="s">
        <v>317</v>
      </c>
      <c r="C18" s="245"/>
      <c r="D18" s="42" t="s">
        <v>52</v>
      </c>
      <c r="E18" s="39">
        <v>0.01</v>
      </c>
      <c r="F18" s="127"/>
      <c r="G18" s="127"/>
      <c r="H18" s="127"/>
      <c r="I18" s="127"/>
      <c r="J18" s="9"/>
      <c r="K18" s="238" t="s">
        <v>1113</v>
      </c>
      <c r="L18" s="240"/>
      <c r="M18" s="243"/>
      <c r="N18" s="238" t="s">
        <v>477</v>
      </c>
      <c r="O18" s="240"/>
      <c r="P18" s="243"/>
      <c r="Q18" s="238" t="s">
        <v>478</v>
      </c>
      <c r="R18" s="240"/>
      <c r="S18" s="243"/>
      <c r="T18" s="240" t="s">
        <v>479</v>
      </c>
      <c r="U18" s="240"/>
      <c r="V18" s="243"/>
      <c r="W18" s="9"/>
      <c r="X18" s="9"/>
      <c r="Y18" s="23"/>
    </row>
    <row r="19" spans="1:25" ht="124.5" customHeight="1" outlineLevel="2" x14ac:dyDescent="0.35">
      <c r="A19" s="1"/>
      <c r="B19" s="245"/>
      <c r="C19" s="245"/>
      <c r="D19" s="42" t="s">
        <v>91</v>
      </c>
      <c r="E19" s="308" t="s">
        <v>480</v>
      </c>
      <c r="F19" s="308"/>
      <c r="G19" s="308"/>
      <c r="H19" s="308"/>
      <c r="I19" s="308"/>
      <c r="J19" s="25"/>
      <c r="K19" s="238"/>
      <c r="L19" s="240"/>
      <c r="M19" s="243"/>
      <c r="N19" s="238"/>
      <c r="O19" s="240"/>
      <c r="P19" s="243"/>
      <c r="Q19" s="238"/>
      <c r="R19" s="240"/>
      <c r="S19" s="243"/>
      <c r="T19" s="240"/>
      <c r="U19" s="240"/>
      <c r="V19" s="243"/>
      <c r="W19" s="9"/>
      <c r="X19" s="9"/>
      <c r="Y19" s="23"/>
    </row>
    <row r="20" spans="1:25" ht="18.75" customHeight="1" outlineLevel="2" x14ac:dyDescent="0.35">
      <c r="A20" s="1"/>
      <c r="B20" s="245"/>
      <c r="C20" s="245"/>
      <c r="D20" s="247" t="s">
        <v>93</v>
      </c>
      <c r="E20" s="248" t="s">
        <v>161</v>
      </c>
      <c r="F20" s="248"/>
      <c r="G20" s="248"/>
      <c r="H20" s="248"/>
      <c r="I20" s="248"/>
      <c r="J20" s="25"/>
      <c r="K20" s="238" t="s">
        <v>306</v>
      </c>
      <c r="L20" s="240"/>
      <c r="M20" s="243"/>
      <c r="N20" s="238" t="s">
        <v>306</v>
      </c>
      <c r="O20" s="240"/>
      <c r="P20" s="243"/>
      <c r="Q20" s="238" t="s">
        <v>306</v>
      </c>
      <c r="R20" s="240"/>
      <c r="S20" s="243"/>
      <c r="T20" s="240" t="s">
        <v>306</v>
      </c>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481</v>
      </c>
      <c r="L21" s="240"/>
      <c r="M21" s="243"/>
      <c r="N21" s="238" t="s">
        <v>481</v>
      </c>
      <c r="O21" s="240"/>
      <c r="P21" s="243"/>
      <c r="Q21" s="238" t="s">
        <v>481</v>
      </c>
      <c r="R21" s="240"/>
      <c r="S21" s="243"/>
      <c r="T21" s="240" t="s">
        <v>482</v>
      </c>
      <c r="U21" s="240"/>
      <c r="V21" s="240"/>
      <c r="W21" s="9"/>
      <c r="X21" s="9"/>
      <c r="Y21" s="23"/>
    </row>
    <row r="22" spans="1:25" ht="14.5" x14ac:dyDescent="0.35">
      <c r="A22" s="1"/>
      <c r="B22" s="9"/>
      <c r="C22" s="9"/>
      <c r="D22" s="9"/>
      <c r="E22" s="9"/>
      <c r="F22" s="9"/>
      <c r="G22" s="9"/>
      <c r="H22" s="9"/>
      <c r="I22" s="9"/>
      <c r="J22" s="9"/>
      <c r="K22" s="68"/>
      <c r="L22" s="9"/>
      <c r="M22" s="69"/>
      <c r="N22" s="68"/>
      <c r="O22" s="9"/>
      <c r="P22" s="69"/>
      <c r="Q22" s="68"/>
      <c r="R22" s="9"/>
      <c r="S22" s="6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64" t="s">
        <v>99</v>
      </c>
      <c r="U23" s="24" t="s">
        <v>100</v>
      </c>
      <c r="V23" s="55" t="s">
        <v>101</v>
      </c>
      <c r="X23" s="9"/>
      <c r="Y23" s="23"/>
    </row>
    <row r="24" spans="1:25" ht="36.75" customHeight="1" x14ac:dyDescent="0.35">
      <c r="A24" s="1"/>
      <c r="B24" s="9"/>
      <c r="C24" s="9"/>
      <c r="D24" s="9"/>
      <c r="F24" s="235" t="s">
        <v>307</v>
      </c>
      <c r="G24" s="236" t="s">
        <v>36</v>
      </c>
      <c r="H24" s="236"/>
      <c r="I24" s="236"/>
      <c r="K24" s="56"/>
      <c r="L24" s="40">
        <v>3</v>
      </c>
      <c r="M24" s="237"/>
      <c r="N24" s="56"/>
      <c r="O24" s="40">
        <v>3</v>
      </c>
      <c r="P24" s="237"/>
      <c r="Q24" s="56"/>
      <c r="R24" s="40">
        <v>2</v>
      </c>
      <c r="S24" s="237"/>
      <c r="T24" s="40"/>
      <c r="U24" s="40"/>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43"/>
      <c r="U25" s="43"/>
      <c r="V25" s="237"/>
      <c r="X25" s="9"/>
      <c r="Y25" s="23"/>
    </row>
    <row r="26" spans="1:25" ht="208.5" customHeight="1" x14ac:dyDescent="0.35">
      <c r="A26" s="1"/>
      <c r="B26" s="9"/>
      <c r="C26" s="9"/>
      <c r="D26" s="9"/>
      <c r="F26" s="235"/>
      <c r="G26" s="236" t="s">
        <v>308</v>
      </c>
      <c r="H26" s="236"/>
      <c r="I26" s="236"/>
      <c r="K26" s="58"/>
      <c r="L26" s="45" t="s">
        <v>1239</v>
      </c>
      <c r="M26" s="237"/>
      <c r="N26" s="58"/>
      <c r="O26" s="45" t="s">
        <v>1131</v>
      </c>
      <c r="P26" s="237"/>
      <c r="Q26" s="58"/>
      <c r="R26" s="45" t="s">
        <v>1132</v>
      </c>
      <c r="S26" s="237"/>
      <c r="T26" s="45"/>
      <c r="U26" s="45"/>
      <c r="V26" s="237"/>
      <c r="X26" s="9"/>
      <c r="Y26" s="23"/>
    </row>
    <row r="27" spans="1:25" ht="18" customHeight="1" x14ac:dyDescent="0.35">
      <c r="A27" s="1"/>
      <c r="B27" s="9"/>
      <c r="C27" s="9"/>
      <c r="D27" s="9"/>
      <c r="F27" s="235"/>
      <c r="G27" s="236" t="s">
        <v>311</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 ref="M12:N12"/>
    <mergeCell ref="O12:P12"/>
    <mergeCell ref="K17:M17"/>
    <mergeCell ref="N17:P17"/>
    <mergeCell ref="K14:K15"/>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D15:I15"/>
    <mergeCell ref="B18:C21"/>
    <mergeCell ref="K18:M19"/>
    <mergeCell ref="N18:P19"/>
    <mergeCell ref="Q18:S19"/>
    <mergeCell ref="Q17:S17"/>
    <mergeCell ref="T18:V19"/>
    <mergeCell ref="E19:I19"/>
    <mergeCell ref="D20:D21"/>
    <mergeCell ref="E20:I21"/>
    <mergeCell ref="K20:M20"/>
    <mergeCell ref="N20:P20"/>
    <mergeCell ref="V24:V26"/>
    <mergeCell ref="G26:I26"/>
    <mergeCell ref="G27:I49"/>
    <mergeCell ref="Q20:S20"/>
    <mergeCell ref="T20:V20"/>
    <mergeCell ref="K21:M21"/>
    <mergeCell ref="N21:P21"/>
    <mergeCell ref="Q21:S21"/>
    <mergeCell ref="T21:V21"/>
    <mergeCell ref="F24:F49"/>
    <mergeCell ref="G24:I25"/>
    <mergeCell ref="M24:M26"/>
    <mergeCell ref="P24:P26"/>
    <mergeCell ref="S24:S26"/>
  </mergeCells>
  <conditionalFormatting sqref="D15:I15">
    <cfRule type="containsText" dxfId="780" priority="2" operator="containsText" text="Finalizado">
      <formula>NOT(ISERROR(SEARCH("Finalizado",D15)))</formula>
    </cfRule>
    <cfRule type="containsText" dxfId="779" priority="3" operator="containsText" text="Não Planificado">
      <formula>NOT(ISERROR(SEARCH("Não Planificado",D15)))</formula>
    </cfRule>
    <cfRule type="containsText" dxfId="778" priority="4" operator="containsText" text="No Prazo">
      <formula>NOT(ISERROR(SEARCH("No Prazo",D15)))</formula>
    </cfRule>
    <cfRule type="containsText" dxfId="777" priority="5" operator="containsText" text="Atrasado">
      <formula>NOT(ISERROR(SEARCH("Atrasado",D15)))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15">
      <iconSet showValue="0">
        <cfvo type="percent" val="0"/>
        <cfvo type="num" val="2"/>
        <cfvo type="num" val="3"/>
      </iconSet>
    </cfRule>
  </conditionalFormatting>
  <conditionalFormatting sqref="K25:L25">
    <cfRule type="containsText" dxfId="776" priority="29" operator="containsText" text="PENDIENTE">
      <formula>NOT(ISERROR(SEARCH("PENDIENTE",K25)))</formula>
    </cfRule>
    <cfRule type="containsText" dxfId="775" priority="30" operator="containsText" text="NO VALIDADO">
      <formula>NOT(ISERROR(SEARCH("NO VALIDADO",K25)))</formula>
    </cfRule>
    <cfRule type="containsText" dxfId="774" priority="31" operator="containsText" text="VALIDADO">
      <formula>NOT(ISERROR(SEARCH("VALIDADO",K25)))</formula>
    </cfRule>
  </conditionalFormatting>
  <conditionalFormatting sqref="N25:O25">
    <cfRule type="containsText" dxfId="773" priority="22" operator="containsText" text="PENDIENTE">
      <formula>NOT(ISERROR(SEARCH("PENDIENTE",N25)))</formula>
    </cfRule>
    <cfRule type="containsText" dxfId="772" priority="23" operator="containsText" text="NO VALIDADO">
      <formula>NOT(ISERROR(SEARCH("NO VALIDADO",N25)))</formula>
    </cfRule>
    <cfRule type="containsText" dxfId="771" priority="24" operator="containsText" text="VALIDADO">
      <formula>NOT(ISERROR(SEARCH("VALIDADO",N25)))</formula>
    </cfRule>
  </conditionalFormatting>
  <conditionalFormatting sqref="Q25:R25">
    <cfRule type="containsText" dxfId="770" priority="19" operator="containsText" text="PENDIENTE">
      <formula>NOT(ISERROR(SEARCH("PENDIENTE",Q25)))</formula>
    </cfRule>
    <cfRule type="containsText" dxfId="769" priority="20" operator="containsText" text="NO VALIDADO">
      <formula>NOT(ISERROR(SEARCH("NO VALIDADO",Q25)))</formula>
    </cfRule>
    <cfRule type="containsText" dxfId="768" priority="21" operator="containsText" text="VALIDADO">
      <formula>NOT(ISERROR(SEARCH("VALIDADO",Q25)))</formula>
    </cfRule>
  </conditionalFormatting>
  <conditionalFormatting sqref="T25:U25">
    <cfRule type="containsText" dxfId="767" priority="16" operator="containsText" text="PENDIENTE">
      <formula>NOT(ISERROR(SEARCH("PENDIENTE",T25)))</formula>
    </cfRule>
    <cfRule type="containsText" dxfId="766" priority="17" operator="containsText" text="NO VALIDADO">
      <formula>NOT(ISERROR(SEARCH("NO VALIDADO",T25)))</formula>
    </cfRule>
    <cfRule type="containsText" dxfId="765" priority="18" operator="containsText" text="VALIDADO">
      <formula>NOT(ISERROR(SEARCH("VALIDADO",T25)))</formula>
    </cfRule>
  </conditionalFormatting>
  <dataValidations disablePrompts="1" count="6">
    <dataValidation type="list" allowBlank="1" showInputMessage="1" showErrorMessage="1" sqref="K14:K15 O14:O15 S14:S15" xr:uid="{115B5DB8-7CCF-4DC0-8DFA-EC4882707526}">
      <formula1>"No Iniciado, En Progreso,Finalizado"</formula1>
    </dataValidation>
    <dataValidation type="list" allowBlank="1" showInputMessage="1" showErrorMessage="1" sqref="AB14:AB15" xr:uid="{02183A86-9675-4B75-90AF-A4574A748486}">
      <formula1>"No Cumple, Parcial, Cumple, Más que Cumple, Mejor Práctica"</formula1>
    </dataValidation>
    <dataValidation type="list" allowBlank="1" showInputMessage="1" showErrorMessage="1" sqref="D10 R14:R15 N14:N15 V14:V15" xr:uid="{BCC15837-BFB3-4FC7-ACD3-1BA27AEBD25B}">
      <formula1>"Não Cumpre, Parcial, Cumpre, Mais que Cumpre, Melhor Prática"</formula1>
    </dataValidation>
    <dataValidation type="list" allowBlank="1" showInputMessage="1" showErrorMessage="1" sqref="O10" xr:uid="{62E6BD06-CE1E-4869-83B3-C93C9699A792}">
      <formula1>"Alta,Baixa,Não Planificado"</formula1>
    </dataValidation>
    <dataValidation type="list" allowBlank="1" showInputMessage="1" showErrorMessage="1" sqref="M12:N12 Q12:R12 U12:V12" xr:uid="{0DA61694-0187-47DB-AEBA-C73B9FAC6D68}">
      <formula1>"Maio,Junho,Julho,Agosto,Setembro,Outubro"</formula1>
    </dataValidation>
    <dataValidation type="list" allowBlank="1" showInputMessage="1" showErrorMessage="1" sqref="Q10 S10" xr:uid="{3E37ADD2-6CC7-4B13-9D91-0645E4154717}">
      <formula1>" Junho,Julho,Agosto,Setembro,Outubro"</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1D233F60-F454-4BF7-9368-83B2F06FDEC3}">
            <x14:iconSet iconSet="3Stars" showValue="0">
              <x14:cfvo type="percent">
                <xm:f>0</xm:f>
              </x14:cfvo>
              <x14:cfvo type="num">
                <xm:f>2</xm:f>
              </x14:cfvo>
              <x14:cfvo type="num">
                <xm:f>3</xm:f>
              </x14:cfvo>
            </x14:iconSet>
          </x14:cfRule>
          <xm:sqref>M10</xm:sqref>
        </x14:conditionalFormatting>
      </x14:conditionalFormattings>
    </ext>
  </extLst>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48D06C-6DF8-4753-A402-A1A6974ED08E}">
  <dimension ref="A1:AB51"/>
  <sheetViews>
    <sheetView showGridLines="0" zoomScale="55" zoomScaleNormal="55" workbookViewId="0">
      <pane xSplit="3" ySplit="4" topLeftCell="K26" activePane="bottomRight" state="frozen"/>
      <selection activeCell="K3" sqref="K3:S4"/>
      <selection pane="topRight" activeCell="K3" sqref="K3:S4"/>
      <selection pane="bottomLeft" activeCell="K3" sqref="K3:S4"/>
      <selection pane="bottomRight" activeCell="Q28" sqref="Q28"/>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02" t="s">
        <v>483</v>
      </c>
      <c r="L3" s="302"/>
      <c r="M3" s="302"/>
      <c r="N3" s="302"/>
      <c r="O3" s="302"/>
      <c r="P3" s="302"/>
      <c r="Q3" s="302"/>
      <c r="R3" s="302"/>
      <c r="S3" s="302"/>
      <c r="T3" s="63"/>
      <c r="U3" s="63"/>
      <c r="V3" s="63"/>
      <c r="W3" s="10"/>
      <c r="X3" s="10"/>
      <c r="Y3" s="12"/>
      <c r="Z3" s="12"/>
      <c r="AA3" s="12"/>
    </row>
    <row r="4" spans="1:28" ht="35.25" customHeight="1" x14ac:dyDescent="0.35">
      <c r="A4" s="1"/>
      <c r="B4" s="1"/>
      <c r="C4" s="10"/>
      <c r="D4" s="255"/>
      <c r="E4" s="255"/>
      <c r="F4" s="255"/>
      <c r="G4" s="255"/>
      <c r="H4" s="255"/>
      <c r="I4" s="255"/>
      <c r="J4" s="61"/>
      <c r="K4" s="303"/>
      <c r="L4" s="303"/>
      <c r="M4" s="303"/>
      <c r="N4" s="303"/>
      <c r="O4" s="303"/>
      <c r="P4" s="303"/>
      <c r="Q4" s="303"/>
      <c r="R4" s="303"/>
      <c r="S4" s="303"/>
      <c r="T4" s="61"/>
      <c r="U4" s="61"/>
      <c r="V4" s="61"/>
      <c r="W4" s="61"/>
      <c r="X4" s="14"/>
      <c r="Y4" s="21"/>
      <c r="Z4" s="22"/>
      <c r="AA4" s="22"/>
    </row>
    <row r="5" spans="1:28" ht="32.5" x14ac:dyDescent="0.6">
      <c r="A5" s="1"/>
      <c r="B5" s="15"/>
      <c r="C5" s="13"/>
      <c r="D5" s="258" t="s">
        <v>293</v>
      </c>
      <c r="E5" s="258"/>
      <c r="F5" s="258"/>
      <c r="G5" s="258"/>
      <c r="H5" s="258"/>
      <c r="I5" s="258"/>
      <c r="J5" s="26"/>
      <c r="K5" s="258" t="s">
        <v>294</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Cumpre</v>
      </c>
      <c r="E7" s="47">
        <f>IF($D7="Não cumpre",0,IF($D7="Parcial",$E$18*0.4,IF($D7="Cumpre",$E$18*0.7,IF($D7="Mais que Cumpre",$E$18*0.85,IF($D7="Melhor Prática",$E$18,0)))))</f>
        <v>1.0499999999999999E-2</v>
      </c>
      <c r="F7" s="48">
        <f>IF($K$24&lt;&gt;"",IF($K$24=3,3,IF($K$24=2,2,1)),"")</f>
        <v>3</v>
      </c>
      <c r="G7" s="48">
        <f>IF($N$24&lt;&gt;"",IF($N$24=3,3,IF($N$24=2,2,1)),"")</f>
        <v>3</v>
      </c>
      <c r="H7" s="48">
        <f>IF($Q$24&lt;&gt;"",IF($Q$24=3,3,IF($Q$24=2,2,1)),"")</f>
        <v>1</v>
      </c>
      <c r="I7" s="48" t="str">
        <f>IF($T$24&lt;&gt;"",IF($T$24=3,3,IF($T$24=2,2,1)),"")</f>
        <v/>
      </c>
      <c r="J7" s="32"/>
      <c r="K7" s="49" t="s">
        <v>297</v>
      </c>
      <c r="L7" s="46" t="s">
        <v>60</v>
      </c>
      <c r="M7" s="260" t="s">
        <v>484</v>
      </c>
      <c r="N7" s="260"/>
      <c r="O7" s="260"/>
      <c r="P7" s="46" t="s">
        <v>62</v>
      </c>
      <c r="Q7" s="260"/>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t="str">
        <f>IF(Q10="Junio",6,IF(Q10="Julio",7,IF(Q10="Agosto",8,IF(Q10="Septiembre",9,IF(Q10="Octubre",10,"")))))</f>
        <v/>
      </c>
      <c r="R9" s="35"/>
      <c r="S9" s="92" t="str">
        <f>IF(S10="Junio",6,IF(S10="Julio",7,IF(S10="Agosto",8,IF(S10="Septiembre",9,IF(S10="Octubre",10,"")))))</f>
        <v/>
      </c>
      <c r="T9" s="33"/>
      <c r="U9" s="33"/>
      <c r="V9" s="33"/>
      <c r="W9" s="1"/>
      <c r="X9" s="1"/>
    </row>
    <row r="10" spans="1:28" ht="59.25" customHeight="1" outlineLevel="1" x14ac:dyDescent="0.35">
      <c r="A10" s="1"/>
      <c r="B10" s="262" t="s">
        <v>299</v>
      </c>
      <c r="C10" s="262"/>
      <c r="D10" s="110" t="s">
        <v>83</v>
      </c>
      <c r="E10" s="51">
        <f>IF($D10="Não cumpre",0,IF($D10="Parcial",$E$18*0.4,IF($D10="Cumpre",$E$18*0.7,IF($D10="Mais que Cumpre",$E$18*0.85,IF($D10="Melhor Prática",$E$18,0)))))</f>
        <v>1.0499999999999999E-2</v>
      </c>
      <c r="F10" s="52" t="str">
        <f>IF(K20="D","D","-")</f>
        <v>-</v>
      </c>
      <c r="G10" s="52" t="str">
        <f>IF(N20="D","D","-")</f>
        <v>-</v>
      </c>
      <c r="H10" s="52" t="str">
        <f>IF(Q20="D","D","-")</f>
        <v>-</v>
      </c>
      <c r="I10" s="52" t="str">
        <f>IF(T20="D","D","-")</f>
        <v>-</v>
      </c>
      <c r="J10" s="32"/>
      <c r="K10" s="65" t="s">
        <v>300</v>
      </c>
      <c r="L10" s="50" t="s">
        <v>66</v>
      </c>
      <c r="M10" s="74">
        <v>1</v>
      </c>
      <c r="N10" s="50" t="s">
        <v>67</v>
      </c>
      <c r="O10" s="53" t="s">
        <v>352</v>
      </c>
      <c r="P10" s="50" t="s">
        <v>69</v>
      </c>
      <c r="Q10" s="91" t="s">
        <v>70</v>
      </c>
      <c r="R10" s="50" t="s">
        <v>71</v>
      </c>
      <c r="S10" s="91" t="s">
        <v>70</v>
      </c>
      <c r="T10" s="50" t="s">
        <v>73</v>
      </c>
      <c r="U10" s="53"/>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75</v>
      </c>
      <c r="C12" s="263"/>
      <c r="D12" s="265" t="str">
        <f>IF(F12="","",IF(AND(I12=3,H12=3,G12=3,F12=3),"Melhor Prática",
IF(AND(H12=3,G12=3,F12=3),"Mais que Cumpre",
IF(AND(G12=3,F12=3),"Cumpre",
IF(F12=3,"Parcial","Não cumpre")))))</f>
        <v>Melhor Prática</v>
      </c>
      <c r="E12" s="266">
        <f>IF($D12="Não cumpre",0,IF($D12="Parcial",$E$18*0.4,IF($D12="Cumpre",$E$18*0.7,IF($D12="Mais que Cumpre",$E$18*0.85,IF($D12="Melhor Prática",$E$18,0)))))</f>
        <v>1.4999999999999999E-2</v>
      </c>
      <c r="F12" s="261">
        <f>IF($L$24&lt;&gt;"",IF($L$24=3,3,IF($L$24=2,2,1)),"")</f>
        <v>3</v>
      </c>
      <c r="G12" s="261">
        <f>IF($O$24&lt;&gt;"",IF($O$24=3,3,IF($O$24=2,2,1)),"")</f>
        <v>3</v>
      </c>
      <c r="H12" s="261">
        <f>IF($R$24&lt;&gt;"",IF($R$24=3,3,IF($R$24=2,2,1)),"")</f>
        <v>3</v>
      </c>
      <c r="I12" s="261">
        <f>IF($U$24&lt;&gt;"",IF($U$24=3,3,IF($U$24=2,2,1)),"")</f>
        <v>3</v>
      </c>
      <c r="J12" s="32"/>
      <c r="K12" s="299" t="s">
        <v>76</v>
      </c>
      <c r="L12" s="251"/>
      <c r="M12" s="249" t="s">
        <v>363</v>
      </c>
      <c r="N12" s="250"/>
      <c r="O12" s="299" t="s">
        <v>76</v>
      </c>
      <c r="P12" s="251"/>
      <c r="Q12" s="249"/>
      <c r="R12" s="250"/>
      <c r="S12" s="251" t="s">
        <v>76</v>
      </c>
      <c r="T12" s="251"/>
      <c r="U12" s="249" t="s">
        <v>303</v>
      </c>
      <c r="V12" s="250"/>
      <c r="W12" s="9"/>
      <c r="X12" s="9"/>
      <c r="Y12" s="23"/>
      <c r="Z12" s="2"/>
      <c r="AA12" s="2"/>
      <c r="AB12" s="2"/>
    </row>
    <row r="13" spans="1:28" ht="35.25" customHeight="1" outlineLevel="1" x14ac:dyDescent="0.35">
      <c r="A13" s="1"/>
      <c r="B13" s="264"/>
      <c r="C13" s="264"/>
      <c r="D13" s="265" t="str">
        <f t="shared" ref="D13:D14" si="0">IF(F13="","",IF(AND(I13=3,H13=3,G13=3,F13=3),"MEJOR PRÁCTICA",
IF(AND(H13=3,G13=3,F13=3),"MÁS QUE CUMPLE",
IF(AND(G13=3,F13=3),"CUMPLE",
IF(F13=3,"PARCIAL","NO CUMPLE")))))</f>
        <v/>
      </c>
      <c r="E13" s="266">
        <f>IF($D13="No Cumple",0,IF($D13="Parcial",$E$18*0.4,IF($D13="Cumple",$E$18*0.7,IF($D13="Más que Cumple",$E$18*0.85,IF($D13="Mejor Práctica",$E$18,0)))))</f>
        <v>0</v>
      </c>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304</v>
      </c>
      <c r="W13" s="1"/>
      <c r="X13" s="1"/>
      <c r="Z13" s="3"/>
      <c r="AA13" s="4"/>
      <c r="AB13" s="5"/>
    </row>
    <row r="14" spans="1:28" ht="18.75" customHeight="1" outlineLevel="1" x14ac:dyDescent="0.35">
      <c r="A14" s="1"/>
      <c r="B14" s="264"/>
      <c r="C14" s="264"/>
      <c r="D14" s="265" t="str">
        <f t="shared" si="0"/>
        <v/>
      </c>
      <c r="E14" s="266">
        <f>IF($D14="No Cumple",0,IF($D14="Parcial",$E$18*0.4,IF($D14="Cumple",$E$18*0.7,IF($D14="Más que Cumple",$E$18*0.85,IF($D14="Mejor Práctica",$E$18,0)))))</f>
        <v>0</v>
      </c>
      <c r="F14" s="38"/>
      <c r="G14" s="38"/>
      <c r="H14" s="38"/>
      <c r="I14" s="38"/>
      <c r="J14" s="32"/>
      <c r="K14" s="238" t="s">
        <v>1043</v>
      </c>
      <c r="L14" s="239" t="s">
        <v>1093</v>
      </c>
      <c r="M14" s="239"/>
      <c r="N14" s="243" t="s">
        <v>83</v>
      </c>
      <c r="O14" s="238"/>
      <c r="P14" s="239"/>
      <c r="Q14" s="239"/>
      <c r="R14" s="243"/>
      <c r="S14" s="240"/>
      <c r="T14" s="239"/>
      <c r="U14" s="239"/>
      <c r="V14" s="243"/>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IF(OR(AND(S10=U12,S14&lt;&gt;"finalizado"),AND(S10=Q12,O14&lt;&gt;"finalizado"),AND(S10=M12,K14&lt;&gt;"finalizado")),"Atrasado","No Prazo")),"Não Planificado")</f>
        <v>No Prazo</v>
      </c>
      <c r="E15" s="244"/>
      <c r="F15" s="244"/>
      <c r="G15" s="244"/>
      <c r="H15" s="244"/>
      <c r="I15" s="244"/>
      <c r="J15" s="26"/>
      <c r="K15" s="238"/>
      <c r="L15" s="239"/>
      <c r="M15" s="239"/>
      <c r="N15" s="243"/>
      <c r="O15" s="238"/>
      <c r="P15" s="239"/>
      <c r="Q15" s="239"/>
      <c r="R15" s="243"/>
      <c r="S15" s="240"/>
      <c r="T15" s="239"/>
      <c r="U15" s="239"/>
      <c r="V15" s="243"/>
      <c r="W15" s="1"/>
      <c r="X15" s="1"/>
      <c r="Z15" s="6"/>
      <c r="AA15" s="7"/>
      <c r="AB15" s="7"/>
    </row>
    <row r="16" spans="1:28" ht="21" customHeight="1" x14ac:dyDescent="0.4">
      <c r="A16" s="1"/>
      <c r="B16" s="17"/>
      <c r="C16" s="17"/>
      <c r="D16" s="9"/>
      <c r="E16" s="86" t="str">
        <f>IF(COUNTA(F16:I16)=0,"NBC","BC")</f>
        <v>NBC</v>
      </c>
      <c r="F16" s="86"/>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64</v>
      </c>
      <c r="R17" s="241"/>
      <c r="S17" s="242"/>
      <c r="T17" s="241" t="s">
        <v>85</v>
      </c>
      <c r="U17" s="241"/>
      <c r="V17" s="242"/>
      <c r="W17" s="9"/>
      <c r="X17" s="9"/>
      <c r="Y17" s="23"/>
    </row>
    <row r="18" spans="1:25" ht="20.25" customHeight="1" outlineLevel="2" x14ac:dyDescent="0.35">
      <c r="A18" s="1"/>
      <c r="B18" s="245" t="s">
        <v>317</v>
      </c>
      <c r="C18" s="245"/>
      <c r="D18" s="42" t="s">
        <v>52</v>
      </c>
      <c r="E18" s="39">
        <v>1.4999999999999999E-2</v>
      </c>
      <c r="F18" s="41"/>
      <c r="G18" s="41"/>
      <c r="H18" s="41"/>
      <c r="I18" s="41"/>
      <c r="J18" s="9"/>
      <c r="K18" s="238" t="s">
        <v>485</v>
      </c>
      <c r="L18" s="240"/>
      <c r="M18" s="243"/>
      <c r="N18" s="238" t="s">
        <v>486</v>
      </c>
      <c r="O18" s="240"/>
      <c r="P18" s="243"/>
      <c r="Q18" s="238" t="s">
        <v>487</v>
      </c>
      <c r="R18" s="240"/>
      <c r="S18" s="243"/>
      <c r="T18" s="240" t="s">
        <v>488</v>
      </c>
      <c r="U18" s="240"/>
      <c r="V18" s="243"/>
      <c r="W18" s="9"/>
      <c r="X18" s="9"/>
      <c r="Y18" s="23"/>
    </row>
    <row r="19" spans="1:25" ht="124.5" customHeight="1" outlineLevel="2" x14ac:dyDescent="0.35">
      <c r="A19" s="1"/>
      <c r="B19" s="245"/>
      <c r="C19" s="245"/>
      <c r="D19" s="42" t="s">
        <v>91</v>
      </c>
      <c r="E19" s="308" t="s">
        <v>489</v>
      </c>
      <c r="F19" s="308"/>
      <c r="G19" s="308"/>
      <c r="H19" s="308"/>
      <c r="I19" s="308"/>
      <c r="J19" s="25"/>
      <c r="K19" s="238"/>
      <c r="L19" s="240"/>
      <c r="M19" s="243"/>
      <c r="N19" s="238"/>
      <c r="O19" s="240"/>
      <c r="P19" s="243"/>
      <c r="Q19" s="238"/>
      <c r="R19" s="240"/>
      <c r="S19" s="243"/>
      <c r="T19" s="240"/>
      <c r="U19" s="240"/>
      <c r="V19" s="243"/>
      <c r="W19" s="9"/>
      <c r="X19" s="9"/>
      <c r="Y19" s="23"/>
    </row>
    <row r="20" spans="1:25" ht="18.75" customHeight="1" outlineLevel="2" x14ac:dyDescent="0.35">
      <c r="A20" s="1"/>
      <c r="B20" s="245"/>
      <c r="C20" s="245"/>
      <c r="D20" s="247" t="s">
        <v>93</v>
      </c>
      <c r="E20" s="248" t="s">
        <v>140</v>
      </c>
      <c r="F20" s="248"/>
      <c r="G20" s="248"/>
      <c r="H20" s="248"/>
      <c r="I20" s="248"/>
      <c r="J20" s="25"/>
      <c r="K20" s="238"/>
      <c r="L20" s="240"/>
      <c r="M20" s="243"/>
      <c r="N20" s="238"/>
      <c r="O20" s="240"/>
      <c r="P20" s="243"/>
      <c r="Q20" s="238"/>
      <c r="R20" s="240"/>
      <c r="S20" s="243"/>
      <c r="T20" s="240"/>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490</v>
      </c>
      <c r="L21" s="240"/>
      <c r="M21" s="243"/>
      <c r="N21" s="238" t="s">
        <v>490</v>
      </c>
      <c r="O21" s="240"/>
      <c r="P21" s="243"/>
      <c r="Q21" s="238" t="s">
        <v>490</v>
      </c>
      <c r="R21" s="240"/>
      <c r="S21" s="243"/>
      <c r="T21" s="238" t="s">
        <v>490</v>
      </c>
      <c r="U21" s="240"/>
      <c r="V21" s="243"/>
      <c r="W21" s="9"/>
      <c r="X21" s="9"/>
      <c r="Y21" s="23"/>
    </row>
    <row r="22" spans="1:25" ht="14.5" x14ac:dyDescent="0.35">
      <c r="A22" s="1"/>
      <c r="B22" s="9"/>
      <c r="C22" s="9"/>
      <c r="D22" s="9"/>
      <c r="E22" s="9"/>
      <c r="F22" s="9"/>
      <c r="G22" s="9"/>
      <c r="H22" s="9"/>
      <c r="I22" s="9"/>
      <c r="J22" s="9"/>
      <c r="K22" s="68"/>
      <c r="L22" s="9"/>
      <c r="M22" s="69"/>
      <c r="N22" s="68"/>
      <c r="O22" s="9"/>
      <c r="P22" s="69"/>
      <c r="Q22" s="68"/>
      <c r="R22" s="9"/>
      <c r="S22" s="6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64" t="s">
        <v>99</v>
      </c>
      <c r="U23" s="24" t="s">
        <v>100</v>
      </c>
      <c r="V23" s="55" t="s">
        <v>101</v>
      </c>
      <c r="X23" s="9"/>
      <c r="Y23" s="23"/>
    </row>
    <row r="24" spans="1:25" ht="36.75" customHeight="1" x14ac:dyDescent="0.35">
      <c r="A24" s="1"/>
      <c r="B24" s="9"/>
      <c r="C24" s="9"/>
      <c r="D24" s="9"/>
      <c r="F24" s="235" t="s">
        <v>307</v>
      </c>
      <c r="G24" s="236" t="s">
        <v>36</v>
      </c>
      <c r="H24" s="236"/>
      <c r="I24" s="236"/>
      <c r="K24" s="56">
        <v>3</v>
      </c>
      <c r="L24" s="40">
        <v>3</v>
      </c>
      <c r="M24" s="237"/>
      <c r="N24" s="56">
        <v>3</v>
      </c>
      <c r="O24" s="40">
        <v>3</v>
      </c>
      <c r="P24" s="237"/>
      <c r="Q24" s="56">
        <v>1</v>
      </c>
      <c r="R24" s="40">
        <v>3</v>
      </c>
      <c r="S24" s="237"/>
      <c r="T24" s="40"/>
      <c r="U24" s="40">
        <v>3</v>
      </c>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43"/>
      <c r="U25" s="43"/>
      <c r="V25" s="237"/>
      <c r="X25" s="9"/>
      <c r="Y25" s="23"/>
    </row>
    <row r="26" spans="1:25" ht="208.5" customHeight="1" x14ac:dyDescent="0.35">
      <c r="A26" s="1"/>
      <c r="B26" s="9"/>
      <c r="C26" s="9"/>
      <c r="D26" s="9"/>
      <c r="F26" s="235"/>
      <c r="G26" s="236" t="s">
        <v>308</v>
      </c>
      <c r="H26" s="236"/>
      <c r="I26" s="236"/>
      <c r="K26" s="58"/>
      <c r="L26" s="45" t="s">
        <v>491</v>
      </c>
      <c r="M26" s="237"/>
      <c r="N26" s="58"/>
      <c r="O26" s="45"/>
      <c r="P26" s="237"/>
      <c r="Q26" s="58"/>
      <c r="R26" s="45" t="s">
        <v>1111</v>
      </c>
      <c r="S26" s="237"/>
      <c r="T26" s="45"/>
      <c r="U26" s="45" t="s">
        <v>1099</v>
      </c>
      <c r="V26" s="237"/>
      <c r="X26" s="9"/>
      <c r="Y26" s="23"/>
    </row>
    <row r="27" spans="1:25" ht="18" customHeight="1" x14ac:dyDescent="0.35">
      <c r="A27" s="1"/>
      <c r="B27" s="9"/>
      <c r="C27" s="9"/>
      <c r="D27" s="9"/>
      <c r="F27" s="235"/>
      <c r="G27" s="236" t="s">
        <v>311</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 ref="M12:N12"/>
    <mergeCell ref="O12:P12"/>
    <mergeCell ref="K17:M17"/>
    <mergeCell ref="N17:P17"/>
    <mergeCell ref="K14:K15"/>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D15:I15"/>
    <mergeCell ref="B18:C21"/>
    <mergeCell ref="K18:M19"/>
    <mergeCell ref="N18:P19"/>
    <mergeCell ref="Q18:S19"/>
    <mergeCell ref="Q17:S17"/>
    <mergeCell ref="T18:V19"/>
    <mergeCell ref="E19:I19"/>
    <mergeCell ref="D20:D21"/>
    <mergeCell ref="E20:I21"/>
    <mergeCell ref="K20:M20"/>
    <mergeCell ref="N20:P20"/>
    <mergeCell ref="V24:V26"/>
    <mergeCell ref="G26:I26"/>
    <mergeCell ref="G27:I49"/>
    <mergeCell ref="Q20:S20"/>
    <mergeCell ref="T20:V20"/>
    <mergeCell ref="K21:M21"/>
    <mergeCell ref="N21:P21"/>
    <mergeCell ref="Q21:S21"/>
    <mergeCell ref="T21:V21"/>
    <mergeCell ref="F24:F49"/>
    <mergeCell ref="G24:I25"/>
    <mergeCell ref="M24:M26"/>
    <mergeCell ref="P24:P26"/>
    <mergeCell ref="S24:S26"/>
  </mergeCells>
  <conditionalFormatting sqref="D15:I15">
    <cfRule type="containsText" dxfId="764" priority="2" operator="containsText" text="Finalizado">
      <formula>NOT(ISERROR(SEARCH("Finalizado",D15)))</formula>
    </cfRule>
    <cfRule type="containsText" dxfId="763" priority="3" operator="containsText" text="Não Planificado">
      <formula>NOT(ISERROR(SEARCH("Não Planificado",D15)))</formula>
    </cfRule>
    <cfRule type="containsText" dxfId="762" priority="4" operator="containsText" text="No Prazo">
      <formula>NOT(ISERROR(SEARCH("No Prazo",D15)))</formula>
    </cfRule>
    <cfRule type="containsText" dxfId="761" priority="5" operator="containsText" text="Atrasado">
      <formula>NOT(ISERROR(SEARCH("Atrasado",D15)))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24">
      <iconSet showValue="0">
        <cfvo type="percent" val="0"/>
        <cfvo type="num" val="2"/>
        <cfvo type="num" val="3"/>
      </iconSet>
    </cfRule>
  </conditionalFormatting>
  <conditionalFormatting sqref="K25:L25">
    <cfRule type="containsText" dxfId="760" priority="38" operator="containsText" text="PENDIENTE">
      <formula>NOT(ISERROR(SEARCH("PENDIENTE",K25)))</formula>
    </cfRule>
    <cfRule type="containsText" dxfId="759" priority="39" operator="containsText" text="NO VALIDADO">
      <formula>NOT(ISERROR(SEARCH("NO VALIDADO",K25)))</formula>
    </cfRule>
    <cfRule type="containsText" dxfId="758" priority="40" operator="containsText" text="VALIDADO">
      <formula>NOT(ISERROR(SEARCH("VALIDADO",K25)))</formula>
    </cfRule>
  </conditionalFormatting>
  <conditionalFormatting sqref="N25:O25">
    <cfRule type="containsText" dxfId="757" priority="31" operator="containsText" text="PENDIENTE">
      <formula>NOT(ISERROR(SEARCH("PENDIENTE",N25)))</formula>
    </cfRule>
    <cfRule type="containsText" dxfId="756" priority="32" operator="containsText" text="NO VALIDADO">
      <formula>NOT(ISERROR(SEARCH("NO VALIDADO",N25)))</formula>
    </cfRule>
    <cfRule type="containsText" dxfId="755" priority="33" operator="containsText" text="VALIDADO">
      <formula>NOT(ISERROR(SEARCH("VALIDADO",N25)))</formula>
    </cfRule>
  </conditionalFormatting>
  <conditionalFormatting sqref="Q25:R25">
    <cfRule type="containsText" dxfId="754" priority="28" operator="containsText" text="PENDIENTE">
      <formula>NOT(ISERROR(SEARCH("PENDIENTE",Q25)))</formula>
    </cfRule>
    <cfRule type="containsText" dxfId="753" priority="29" operator="containsText" text="NO VALIDADO">
      <formula>NOT(ISERROR(SEARCH("NO VALIDADO",Q25)))</formula>
    </cfRule>
    <cfRule type="containsText" dxfId="752" priority="30" operator="containsText" text="VALIDADO">
      <formula>NOT(ISERROR(SEARCH("VALIDADO",Q25)))</formula>
    </cfRule>
  </conditionalFormatting>
  <conditionalFormatting sqref="T25:U25">
    <cfRule type="containsText" dxfId="751" priority="25" operator="containsText" text="PENDIENTE">
      <formula>NOT(ISERROR(SEARCH("PENDIENTE",T25)))</formula>
    </cfRule>
    <cfRule type="containsText" dxfId="750" priority="26" operator="containsText" text="NO VALIDADO">
      <formula>NOT(ISERROR(SEARCH("NO VALIDADO",T25)))</formula>
    </cfRule>
    <cfRule type="containsText" dxfId="749" priority="27" operator="containsText" text="VALIDADO">
      <formula>NOT(ISERROR(SEARCH("VALIDADO",T25)))</formula>
    </cfRule>
  </conditionalFormatting>
  <dataValidations count="6">
    <dataValidation type="list" allowBlank="1" showInputMessage="1" showErrorMessage="1" sqref="K14:K15 O14:O15 S14:S15" xr:uid="{6825A531-D2F7-4A53-9A97-3EAC1393A445}">
      <formula1>"No Iniciado, En Progreso,Finalizado"</formula1>
    </dataValidation>
    <dataValidation type="list" allowBlank="1" showInputMessage="1" showErrorMessage="1" sqref="AB14:AB15" xr:uid="{911C0175-26E9-4BDA-AA5A-6C02E5AF7871}">
      <formula1>"No Cumple, Parcial, Cumple, Más que Cumple, Mejor Práctica"</formula1>
    </dataValidation>
    <dataValidation type="list" allowBlank="1" showInputMessage="1" showErrorMessage="1" sqref="D10 R14:R15 N14:N15 V14:V15" xr:uid="{07D83E26-408B-4E6F-8C9F-5A71767861A6}">
      <formula1>"Não Cumpre, Parcial, Cumpre, Mais que Cumpre, Melhor Prática"</formula1>
    </dataValidation>
    <dataValidation type="list" allowBlank="1" showInputMessage="1" showErrorMessage="1" sqref="O10" xr:uid="{4B767FE1-1F31-4BA0-86BB-D32873B51C2E}">
      <formula1>"Alta,Baixa,Não Planificado"</formula1>
    </dataValidation>
    <dataValidation type="list" allowBlank="1" showInputMessage="1" showErrorMessage="1" sqref="M12:N12 Q12:R12 U12:V12" xr:uid="{0267093F-3597-43E5-A26F-F90581DE4E5C}">
      <formula1>"Maio,Junho,Julho,Agosto,Setembro,Outubro"</formula1>
    </dataValidation>
    <dataValidation type="list" allowBlank="1" showInputMessage="1" showErrorMessage="1" sqref="Q10 S10" xr:uid="{6E6BD5BA-4081-4A83-B8B6-87065BB23D04}">
      <formula1>" Junho,Julho,Agosto,Setembro,Outubro"</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143661FF-9E51-4728-9AFF-81251F5B6136}">
            <x14:iconSet iconSet="3Stars" showValue="0">
              <x14:cfvo type="percent">
                <xm:f>0</xm:f>
              </x14:cfvo>
              <x14:cfvo type="num">
                <xm:f>2</xm:f>
              </x14:cfvo>
              <x14:cfvo type="num">
                <xm:f>3</xm:f>
              </x14:cfvo>
            </x14:iconSet>
          </x14:cfRule>
          <xm:sqref>M10</xm:sqref>
        </x14:conditionalFormatting>
      </x14:conditionalFormattings>
    </ext>
  </extLst>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7DFDB9A-9922-4725-9CE4-54DA4C1C3A55}">
  <dimension ref="A1:AB51"/>
  <sheetViews>
    <sheetView showGridLines="0" zoomScale="70" zoomScaleNormal="70" workbookViewId="0">
      <pane xSplit="3" ySplit="4" topLeftCell="L23" activePane="bottomRight" state="frozen"/>
      <selection activeCell="K3" sqref="K3:S4"/>
      <selection pane="topRight" activeCell="K3" sqref="K3:S4"/>
      <selection pane="bottomLeft" activeCell="K3" sqref="K3:S4"/>
      <selection pane="bottomRight" activeCell="R26" sqref="R26"/>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09" t="s">
        <v>492</v>
      </c>
      <c r="L3" s="302"/>
      <c r="M3" s="302"/>
      <c r="N3" s="302"/>
      <c r="O3" s="302"/>
      <c r="P3" s="302"/>
      <c r="Q3" s="302"/>
      <c r="R3" s="302"/>
      <c r="S3" s="302"/>
      <c r="T3" s="63"/>
      <c r="U3" s="63"/>
      <c r="V3" s="63"/>
      <c r="W3" s="10"/>
      <c r="X3" s="10"/>
      <c r="Y3" s="12"/>
      <c r="Z3" s="12"/>
      <c r="AA3" s="12"/>
    </row>
    <row r="4" spans="1:28" ht="35.25" customHeight="1" x14ac:dyDescent="0.35">
      <c r="A4" s="1"/>
      <c r="B4" s="1"/>
      <c r="C4" s="10"/>
      <c r="D4" s="255"/>
      <c r="E4" s="255"/>
      <c r="F4" s="255"/>
      <c r="G4" s="255"/>
      <c r="H4" s="255"/>
      <c r="I4" s="255"/>
      <c r="J4" s="61"/>
      <c r="K4" s="303"/>
      <c r="L4" s="303"/>
      <c r="M4" s="303"/>
      <c r="N4" s="303"/>
      <c r="O4" s="303"/>
      <c r="P4" s="303"/>
      <c r="Q4" s="303"/>
      <c r="R4" s="303"/>
      <c r="S4" s="303"/>
      <c r="T4" s="61"/>
      <c r="U4" s="61"/>
      <c r="V4" s="61"/>
      <c r="W4" s="61"/>
      <c r="X4" s="14"/>
      <c r="Y4" s="21"/>
      <c r="Z4" s="22"/>
      <c r="AA4" s="22"/>
    </row>
    <row r="5" spans="1:28" ht="32.5" x14ac:dyDescent="0.6">
      <c r="A5" s="1"/>
      <c r="B5" s="15"/>
      <c r="C5" s="13"/>
      <c r="D5" s="258" t="s">
        <v>293</v>
      </c>
      <c r="E5" s="258"/>
      <c r="F5" s="258"/>
      <c r="G5" s="258"/>
      <c r="H5" s="258"/>
      <c r="I5" s="258"/>
      <c r="J5" s="26"/>
      <c r="K5" s="258" t="s">
        <v>294</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Não cumpre</v>
      </c>
      <c r="E7" s="47">
        <f>IF($D7="Não cumpre",0,IF($D7="Parcial",$E$18*0.4,IF($D7="Cumpre",$E$18*0.7,IF($D7="Mais que Cumpre",$E$18*0.85,IF($D7="Melhor Prática",$E$18,0)))))</f>
        <v>0</v>
      </c>
      <c r="F7" s="48">
        <f>IF($K$24&lt;&gt;"",IF($K$24=3,3,IF($K$24=2,2,1)),"")</f>
        <v>2</v>
      </c>
      <c r="G7" s="48">
        <f>IF($N$24&lt;&gt;"",IF($N$24=3,3,IF($N$24=2,2,1)),"")</f>
        <v>2</v>
      </c>
      <c r="H7" s="48">
        <f>IF($Q$24&lt;&gt;"",IF($Q$24=3,3,IF($Q$24=2,2,1)),"")</f>
        <v>3</v>
      </c>
      <c r="I7" s="48">
        <f>IF($T$24&lt;&gt;"",IF($T$24=3,3,IF($T$24=2,2,1)),"")</f>
        <v>3</v>
      </c>
      <c r="J7" s="32"/>
      <c r="K7" s="49" t="s">
        <v>297</v>
      </c>
      <c r="L7" s="46" t="s">
        <v>60</v>
      </c>
      <c r="M7" s="260"/>
      <c r="N7" s="260"/>
      <c r="O7" s="260"/>
      <c r="P7" s="46" t="s">
        <v>62</v>
      </c>
      <c r="Q7" s="260" t="s">
        <v>493</v>
      </c>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t="str">
        <f>IF(Q10="Junio",6,IF(Q10="Julio",7,IF(Q10="Agosto",8,IF(Q10="Septiembre",9,IF(Q10="Octubre",10,"")))))</f>
        <v/>
      </c>
      <c r="R9" s="35"/>
      <c r="S9" s="92" t="str">
        <f>IF(S10="Junio",6,IF(S10="Julio",7,IF(S10="Agosto",8,IF(S10="Septiembre",9,IF(S10="Octubre",10,"")))))</f>
        <v/>
      </c>
      <c r="T9" s="33"/>
      <c r="U9" s="33"/>
      <c r="V9" s="33"/>
      <c r="W9" s="1"/>
      <c r="X9" s="1"/>
    </row>
    <row r="10" spans="1:28" ht="59.25" customHeight="1" outlineLevel="1" x14ac:dyDescent="0.35">
      <c r="A10" s="1"/>
      <c r="B10" s="262" t="s">
        <v>299</v>
      </c>
      <c r="C10" s="262"/>
      <c r="D10" s="110" t="s">
        <v>82</v>
      </c>
      <c r="E10" s="51">
        <f>IF($D10="Não cumpre",0,IF($D10="Parcial",$E$18*0.4,IF($D10="Cumpre",$E$18*0.7,IF($D10="Mais que Cumpre",$E$18*0.85,IF($D10="Melhor Prática",$E$18,0)))))</f>
        <v>4.0000000000000001E-3</v>
      </c>
      <c r="F10" s="52" t="str">
        <f>IF(K20="D","D","-")</f>
        <v>D</v>
      </c>
      <c r="G10" s="52" t="str">
        <f>IF(N20="D","D","-")</f>
        <v>-</v>
      </c>
      <c r="H10" s="52" t="str">
        <f>IF(Q20="D","D","-")</f>
        <v>-</v>
      </c>
      <c r="I10" s="52" t="str">
        <f>IF(T20="D","D","-")</f>
        <v>D</v>
      </c>
      <c r="J10" s="32"/>
      <c r="K10" s="65" t="s">
        <v>300</v>
      </c>
      <c r="L10" s="50" t="s">
        <v>66</v>
      </c>
      <c r="M10" s="74">
        <v>2</v>
      </c>
      <c r="N10" s="50" t="s">
        <v>67</v>
      </c>
      <c r="O10" s="53" t="s">
        <v>315</v>
      </c>
      <c r="P10" s="50" t="s">
        <v>69</v>
      </c>
      <c r="Q10" s="91" t="s">
        <v>70</v>
      </c>
      <c r="R10" s="50" t="s">
        <v>71</v>
      </c>
      <c r="S10" s="91" t="s">
        <v>363</v>
      </c>
      <c r="T10" s="50" t="s">
        <v>73</v>
      </c>
      <c r="U10" s="53" t="s">
        <v>494</v>
      </c>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75</v>
      </c>
      <c r="C12" s="263"/>
      <c r="D12" s="265" t="str">
        <f>IF(F12="","",IF(AND(I12=3,H12=3,G12=3,F12=3),"Melhor Prática",
IF(AND(H12=3,G12=3,F12=3),"Mais que Cumpre",
IF(AND(G12=3,F12=3),"Cumpre",
IF(F12=3,"Parcial","Não cumpre")))))</f>
        <v>Mais que Cumpre</v>
      </c>
      <c r="E12" s="266">
        <f>IF($D12="Não cumpre",0,IF($D12="Parcial",$E$18*0.4,IF($D12="Cumpre",$E$18*0.7,IF($D12="Mais que Cumpre",$E$18*0.85,IF($D12="Melhor Prática",$E$18,0)))))</f>
        <v>8.5000000000000006E-3</v>
      </c>
      <c r="F12" s="261">
        <f>IF($L$24&lt;&gt;"",IF($L$24=3,3,IF($L$24=2,2,1)),"")</f>
        <v>3</v>
      </c>
      <c r="G12" s="261">
        <f>IF($O$24&lt;&gt;"",IF($O$24=3,3,IF($O$24=2,2,1)),"")</f>
        <v>3</v>
      </c>
      <c r="H12" s="261">
        <f>IF($R$24&lt;&gt;"",IF($R$24=3,3,IF($R$24=2,2,1)),"")</f>
        <v>3</v>
      </c>
      <c r="I12" s="261">
        <f>IF($U$24&lt;&gt;"",IF($U$24=3,3,IF($U$24=2,2,1)),"")</f>
        <v>1</v>
      </c>
      <c r="J12" s="32"/>
      <c r="K12" s="299" t="s">
        <v>76</v>
      </c>
      <c r="L12" s="251"/>
      <c r="M12" s="249"/>
      <c r="N12" s="250"/>
      <c r="O12" s="299" t="s">
        <v>76</v>
      </c>
      <c r="P12" s="251"/>
      <c r="Q12" s="249"/>
      <c r="R12" s="250"/>
      <c r="S12" s="251" t="s">
        <v>76</v>
      </c>
      <c r="T12" s="251"/>
      <c r="U12" s="249" t="s">
        <v>303</v>
      </c>
      <c r="V12" s="250"/>
      <c r="W12" s="9"/>
      <c r="X12" s="9"/>
      <c r="Y12" s="23"/>
      <c r="Z12" s="2"/>
      <c r="AA12" s="2"/>
      <c r="AB12" s="2"/>
    </row>
    <row r="13" spans="1:28" ht="35.25" customHeight="1" outlineLevel="1" x14ac:dyDescent="0.35">
      <c r="A13" s="1"/>
      <c r="B13" s="264"/>
      <c r="C13" s="264"/>
      <c r="D13" s="265" t="str">
        <f t="shared" ref="D13:D14" si="0">IF(F13="","",IF(AND(I13=3,H13=3,G13=3,F13=3),"MEJOR PRÁCTICA",
IF(AND(H13=3,G13=3,F13=3),"MÁS QUE CUMPLE",
IF(AND(G13=3,F13=3),"CUMPLE",
IF(F13=3,"PARCIAL","NO CUMPLE")))))</f>
        <v/>
      </c>
      <c r="E13" s="266">
        <f>IF($D13="No Cumple",0,IF($D13="Parcial",$E$18*0.4,IF($D13="Cumple",$E$18*0.7,IF($D13="Más que Cumple",$E$18*0.85,IF($D13="Mejor Práctica",$E$18,0)))))</f>
        <v>0</v>
      </c>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304</v>
      </c>
      <c r="W13" s="1"/>
      <c r="X13" s="1"/>
      <c r="Z13" s="3"/>
      <c r="AA13" s="4"/>
      <c r="AB13" s="5"/>
    </row>
    <row r="14" spans="1:28" ht="18.75" customHeight="1" outlineLevel="1" x14ac:dyDescent="0.35">
      <c r="A14" s="1"/>
      <c r="B14" s="264"/>
      <c r="C14" s="264"/>
      <c r="D14" s="265" t="str">
        <f t="shared" si="0"/>
        <v/>
      </c>
      <c r="E14" s="266">
        <f>IF($D14="No Cumple",0,IF($D14="Parcial",$E$18*0.4,IF($D14="Cumple",$E$18*0.7,IF($D14="Más que Cumple",$E$18*0.85,IF($D14="Mejor Práctica",$E$18,0)))))</f>
        <v>0</v>
      </c>
      <c r="F14" s="38"/>
      <c r="G14" s="38"/>
      <c r="H14" s="38"/>
      <c r="I14" s="38"/>
      <c r="J14" s="32"/>
      <c r="K14" s="238"/>
      <c r="L14" s="239"/>
      <c r="M14" s="239"/>
      <c r="N14" s="243"/>
      <c r="O14" s="238"/>
      <c r="P14" s="239"/>
      <c r="Q14" s="239"/>
      <c r="R14" s="243"/>
      <c r="S14" s="240"/>
      <c r="T14" s="239"/>
      <c r="U14" s="239"/>
      <c r="V14" s="243"/>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IF(OR(AND(S10=U12,S14&lt;&gt;"finalizado"),AND(S10=Q12,O14&lt;&gt;"finalizado"),AND(S10=M12,K14&lt;&gt;"finalizado")),"Atrasado","No Prazo")),"Não Planificado")</f>
        <v>No Prazo</v>
      </c>
      <c r="E15" s="244"/>
      <c r="F15" s="244"/>
      <c r="G15" s="244"/>
      <c r="H15" s="244"/>
      <c r="I15" s="244"/>
      <c r="J15" s="26"/>
      <c r="K15" s="238"/>
      <c r="L15" s="239"/>
      <c r="M15" s="239"/>
      <c r="N15" s="243"/>
      <c r="O15" s="238"/>
      <c r="P15" s="239"/>
      <c r="Q15" s="239"/>
      <c r="R15" s="243"/>
      <c r="S15" s="240"/>
      <c r="T15" s="239"/>
      <c r="U15" s="239"/>
      <c r="V15" s="243"/>
      <c r="W15" s="1"/>
      <c r="X15" s="1"/>
      <c r="Z15" s="6"/>
      <c r="AA15" s="7"/>
      <c r="AB15" s="7"/>
    </row>
    <row r="16" spans="1:28" ht="21" customHeight="1" x14ac:dyDescent="0.4">
      <c r="A16" s="1"/>
      <c r="B16" s="17"/>
      <c r="C16" s="17"/>
      <c r="D16" s="9"/>
      <c r="E16" s="86" t="str">
        <f>IF(COUNTA(F16:I16)=0,"NBC","BC")</f>
        <v>NBC</v>
      </c>
      <c r="F16" s="86"/>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64</v>
      </c>
      <c r="R17" s="241"/>
      <c r="S17" s="242"/>
      <c r="T17" s="241" t="s">
        <v>85</v>
      </c>
      <c r="U17" s="241"/>
      <c r="V17" s="242"/>
      <c r="W17" s="9"/>
      <c r="X17" s="9"/>
      <c r="Y17" s="23"/>
    </row>
    <row r="18" spans="1:25" ht="20.25" customHeight="1" outlineLevel="2" x14ac:dyDescent="0.35">
      <c r="A18" s="1"/>
      <c r="B18" s="245" t="s">
        <v>317</v>
      </c>
      <c r="C18" s="245"/>
      <c r="D18" s="42" t="s">
        <v>52</v>
      </c>
      <c r="E18" s="39">
        <v>0.01</v>
      </c>
      <c r="F18" s="41"/>
      <c r="G18" s="41"/>
      <c r="H18" s="41"/>
      <c r="I18" s="41"/>
      <c r="J18" s="9"/>
      <c r="K18" s="238" t="s">
        <v>495</v>
      </c>
      <c r="L18" s="240"/>
      <c r="M18" s="243"/>
      <c r="N18" s="238" t="s">
        <v>496</v>
      </c>
      <c r="O18" s="240"/>
      <c r="P18" s="243"/>
      <c r="Q18" s="238" t="s">
        <v>497</v>
      </c>
      <c r="R18" s="240"/>
      <c r="S18" s="243"/>
      <c r="T18" s="240" t="s">
        <v>498</v>
      </c>
      <c r="U18" s="240"/>
      <c r="V18" s="243"/>
      <c r="W18" s="9"/>
      <c r="X18" s="9"/>
      <c r="Y18" s="23"/>
    </row>
    <row r="19" spans="1:25" ht="124.5" customHeight="1" outlineLevel="2" x14ac:dyDescent="0.35">
      <c r="A19" s="1"/>
      <c r="B19" s="245"/>
      <c r="C19" s="245"/>
      <c r="D19" s="42" t="s">
        <v>91</v>
      </c>
      <c r="E19" s="308" t="s">
        <v>499</v>
      </c>
      <c r="F19" s="308"/>
      <c r="G19" s="308"/>
      <c r="H19" s="308"/>
      <c r="I19" s="308"/>
      <c r="J19" s="25"/>
      <c r="K19" s="238"/>
      <c r="L19" s="240"/>
      <c r="M19" s="243"/>
      <c r="N19" s="238"/>
      <c r="O19" s="240"/>
      <c r="P19" s="243"/>
      <c r="Q19" s="238"/>
      <c r="R19" s="240"/>
      <c r="S19" s="243"/>
      <c r="T19" s="240"/>
      <c r="U19" s="240"/>
      <c r="V19" s="243"/>
      <c r="W19" s="9"/>
      <c r="X19" s="9"/>
      <c r="Y19" s="23"/>
    </row>
    <row r="20" spans="1:25" ht="18.75" customHeight="1" outlineLevel="2" x14ac:dyDescent="0.35">
      <c r="A20" s="1"/>
      <c r="B20" s="245"/>
      <c r="C20" s="245"/>
      <c r="D20" s="247" t="s">
        <v>93</v>
      </c>
      <c r="E20" s="248" t="s">
        <v>172</v>
      </c>
      <c r="F20" s="248"/>
      <c r="G20" s="248"/>
      <c r="H20" s="248"/>
      <c r="I20" s="248"/>
      <c r="J20" s="25"/>
      <c r="K20" s="238" t="s">
        <v>306</v>
      </c>
      <c r="L20" s="240"/>
      <c r="M20" s="243"/>
      <c r="N20" s="238"/>
      <c r="O20" s="240"/>
      <c r="P20" s="243"/>
      <c r="Q20" s="238"/>
      <c r="R20" s="240"/>
      <c r="S20" s="243"/>
      <c r="T20" s="240" t="s">
        <v>306</v>
      </c>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500</v>
      </c>
      <c r="L21" s="240"/>
      <c r="M21" s="243"/>
      <c r="N21" s="238" t="s">
        <v>501</v>
      </c>
      <c r="O21" s="240"/>
      <c r="P21" s="243"/>
      <c r="Q21" s="238" t="s">
        <v>385</v>
      </c>
      <c r="R21" s="240"/>
      <c r="S21" s="243"/>
      <c r="T21" s="240" t="s">
        <v>502</v>
      </c>
      <c r="U21" s="240"/>
      <c r="V21" s="240"/>
      <c r="W21" s="9"/>
      <c r="X21" s="9"/>
      <c r="Y21" s="23"/>
    </row>
    <row r="22" spans="1:25" ht="14.5" x14ac:dyDescent="0.35">
      <c r="A22" s="1"/>
      <c r="B22" s="9"/>
      <c r="C22" s="9"/>
      <c r="D22" s="9"/>
      <c r="E22" s="9"/>
      <c r="F22" s="9"/>
      <c r="G22" s="9"/>
      <c r="H22" s="9"/>
      <c r="I22" s="9"/>
      <c r="J22" s="9"/>
      <c r="K22" s="68"/>
      <c r="L22" s="9"/>
      <c r="M22" s="69"/>
      <c r="N22" s="68"/>
      <c r="O22" s="9"/>
      <c r="P22" s="69"/>
      <c r="Q22" s="68"/>
      <c r="R22" s="9"/>
      <c r="S22" s="6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64" t="s">
        <v>99</v>
      </c>
      <c r="U23" s="24" t="s">
        <v>100</v>
      </c>
      <c r="V23" s="55" t="s">
        <v>101</v>
      </c>
      <c r="X23" s="9"/>
      <c r="Y23" s="23"/>
    </row>
    <row r="24" spans="1:25" ht="36.75" customHeight="1" x14ac:dyDescent="0.35">
      <c r="A24" s="1"/>
      <c r="B24" s="9"/>
      <c r="C24" s="9"/>
      <c r="D24" s="9"/>
      <c r="F24" s="235" t="s">
        <v>307</v>
      </c>
      <c r="G24" s="236" t="s">
        <v>36</v>
      </c>
      <c r="H24" s="236"/>
      <c r="I24" s="236"/>
      <c r="K24" s="56">
        <v>2</v>
      </c>
      <c r="L24" s="40">
        <v>3</v>
      </c>
      <c r="M24" s="237"/>
      <c r="N24" s="56">
        <v>2</v>
      </c>
      <c r="O24" s="40">
        <v>3</v>
      </c>
      <c r="P24" s="237"/>
      <c r="Q24" s="56">
        <v>3</v>
      </c>
      <c r="R24" s="40">
        <v>3</v>
      </c>
      <c r="S24" s="237"/>
      <c r="T24" s="40">
        <v>3</v>
      </c>
      <c r="U24" s="40">
        <v>1</v>
      </c>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43"/>
      <c r="U25" s="43"/>
      <c r="V25" s="237"/>
      <c r="X25" s="9"/>
      <c r="Y25" s="23"/>
    </row>
    <row r="26" spans="1:25" ht="208.5" customHeight="1" x14ac:dyDescent="0.35">
      <c r="A26" s="1"/>
      <c r="B26" s="9"/>
      <c r="C26" s="9"/>
      <c r="D26" s="9"/>
      <c r="F26" s="235"/>
      <c r="G26" s="236" t="s">
        <v>308</v>
      </c>
      <c r="H26" s="236"/>
      <c r="I26" s="236"/>
      <c r="K26" s="58"/>
      <c r="L26" s="45" t="s">
        <v>1176</v>
      </c>
      <c r="M26" s="237"/>
      <c r="N26" s="58" t="s">
        <v>503</v>
      </c>
      <c r="O26" s="45" t="s">
        <v>1087</v>
      </c>
      <c r="P26" s="237"/>
      <c r="Q26" s="58" t="s">
        <v>504</v>
      </c>
      <c r="R26" s="45" t="s">
        <v>1175</v>
      </c>
      <c r="S26" s="237"/>
      <c r="T26" s="45" t="s">
        <v>505</v>
      </c>
      <c r="U26" s="45" t="s">
        <v>1174</v>
      </c>
      <c r="V26" s="237"/>
      <c r="X26" s="9"/>
      <c r="Y26" s="23"/>
    </row>
    <row r="27" spans="1:25" ht="18" customHeight="1" x14ac:dyDescent="0.35">
      <c r="A27" s="1"/>
      <c r="B27" s="9"/>
      <c r="C27" s="9"/>
      <c r="D27" s="9"/>
      <c r="F27" s="235"/>
      <c r="G27" s="236" t="s">
        <v>311</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 ref="M12:N12"/>
    <mergeCell ref="O12:P12"/>
    <mergeCell ref="K17:M17"/>
    <mergeCell ref="N17:P17"/>
    <mergeCell ref="K14:K15"/>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D15:I15"/>
    <mergeCell ref="B18:C21"/>
    <mergeCell ref="K18:M19"/>
    <mergeCell ref="N18:P19"/>
    <mergeCell ref="Q18:S19"/>
    <mergeCell ref="Q17:S17"/>
    <mergeCell ref="T18:V19"/>
    <mergeCell ref="E19:I19"/>
    <mergeCell ref="D20:D21"/>
    <mergeCell ref="E20:I21"/>
    <mergeCell ref="K20:M20"/>
    <mergeCell ref="N20:P20"/>
    <mergeCell ref="V24:V26"/>
    <mergeCell ref="G26:I26"/>
    <mergeCell ref="G27:I49"/>
    <mergeCell ref="Q20:S20"/>
    <mergeCell ref="T20:V20"/>
    <mergeCell ref="K21:M21"/>
    <mergeCell ref="N21:P21"/>
    <mergeCell ref="Q21:S21"/>
    <mergeCell ref="T21:V21"/>
    <mergeCell ref="F24:F49"/>
    <mergeCell ref="G24:I25"/>
    <mergeCell ref="M24:M26"/>
    <mergeCell ref="P24:P26"/>
    <mergeCell ref="S24:S26"/>
  </mergeCells>
  <conditionalFormatting sqref="D15:I15">
    <cfRule type="containsText" dxfId="748" priority="2" operator="containsText" text="Finalizado">
      <formula>NOT(ISERROR(SEARCH("Finalizado",D15)))</formula>
    </cfRule>
    <cfRule type="containsText" dxfId="747" priority="3" operator="containsText" text="Não Planificado">
      <formula>NOT(ISERROR(SEARCH("Não Planificado",D15)))</formula>
    </cfRule>
    <cfRule type="containsText" dxfId="746" priority="4" operator="containsText" text="No Prazo">
      <formula>NOT(ISERROR(SEARCH("No Prazo",D15)))</formula>
    </cfRule>
    <cfRule type="containsText" dxfId="745" priority="5" operator="containsText" text="Atrasado">
      <formula>NOT(ISERROR(SEARCH("Atrasado",D15)))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28">
      <iconSet showValue="0">
        <cfvo type="percent" val="0"/>
        <cfvo type="num" val="2"/>
        <cfvo type="num" val="3"/>
      </iconSet>
    </cfRule>
  </conditionalFormatting>
  <conditionalFormatting sqref="K25:L25">
    <cfRule type="containsText" dxfId="744" priority="38" operator="containsText" text="PENDIENTE">
      <formula>NOT(ISERROR(SEARCH("PENDIENTE",K25)))</formula>
    </cfRule>
    <cfRule type="containsText" dxfId="743" priority="39" operator="containsText" text="NO VALIDADO">
      <formula>NOT(ISERROR(SEARCH("NO VALIDADO",K25)))</formula>
    </cfRule>
    <cfRule type="containsText" dxfId="742" priority="40" operator="containsText" text="VALIDADO">
      <formula>NOT(ISERROR(SEARCH("VALIDADO",K25)))</formula>
    </cfRule>
  </conditionalFormatting>
  <conditionalFormatting sqref="N25:O25">
    <cfRule type="containsText" dxfId="741" priority="35" operator="containsText" text="PENDIENTE">
      <formula>NOT(ISERROR(SEARCH("PENDIENTE",N25)))</formula>
    </cfRule>
    <cfRule type="containsText" dxfId="740" priority="36" operator="containsText" text="NO VALIDADO">
      <formula>NOT(ISERROR(SEARCH("NO VALIDADO",N25)))</formula>
    </cfRule>
    <cfRule type="containsText" dxfId="739" priority="37" operator="containsText" text="VALIDADO">
      <formula>NOT(ISERROR(SEARCH("VALIDADO",N25)))</formula>
    </cfRule>
  </conditionalFormatting>
  <conditionalFormatting sqref="Q25:R25">
    <cfRule type="containsText" dxfId="738" priority="32" operator="containsText" text="PENDIENTE">
      <formula>NOT(ISERROR(SEARCH("PENDIENTE",Q25)))</formula>
    </cfRule>
    <cfRule type="containsText" dxfId="737" priority="33" operator="containsText" text="NO VALIDADO">
      <formula>NOT(ISERROR(SEARCH("NO VALIDADO",Q25)))</formula>
    </cfRule>
    <cfRule type="containsText" dxfId="736" priority="34" operator="containsText" text="VALIDADO">
      <formula>NOT(ISERROR(SEARCH("VALIDADO",Q25)))</formula>
    </cfRule>
  </conditionalFormatting>
  <conditionalFormatting sqref="T25:U25">
    <cfRule type="containsText" dxfId="735" priority="29" operator="containsText" text="PENDIENTE">
      <formula>NOT(ISERROR(SEARCH("PENDIENTE",T25)))</formula>
    </cfRule>
    <cfRule type="containsText" dxfId="734" priority="30" operator="containsText" text="NO VALIDADO">
      <formula>NOT(ISERROR(SEARCH("NO VALIDADO",T25)))</formula>
    </cfRule>
    <cfRule type="containsText" dxfId="733" priority="31" operator="containsText" text="VALIDADO">
      <formula>NOT(ISERROR(SEARCH("VALIDADO",T25)))</formula>
    </cfRule>
  </conditionalFormatting>
  <dataValidations count="6">
    <dataValidation type="list" allowBlank="1" showInputMessage="1" showErrorMessage="1" sqref="AB14:AB15" xr:uid="{896ADC08-2F73-45F2-80DA-82C7290501D9}">
      <formula1>"No Cumple, Parcial, Cumple, Más que Cumple, Mejor Práctica"</formula1>
    </dataValidation>
    <dataValidation type="list" allowBlank="1" showInputMessage="1" showErrorMessage="1" sqref="K14:K15 O14:O15 S14:S15" xr:uid="{8C042963-8B53-49F6-BEC0-B72591596CB1}">
      <formula1>"No Iniciado, En Progreso,Finalizado"</formula1>
    </dataValidation>
    <dataValidation type="list" allowBlank="1" showInputMessage="1" showErrorMessage="1" sqref="D10 R14:R15 N14:N15 V14:V15" xr:uid="{4191698C-1EB9-4D9D-8B0E-790DAEE8F55C}">
      <formula1>"Não Cumpre, Parcial, Cumpre, Mais que Cumpre, Melhor Prática"</formula1>
    </dataValidation>
    <dataValidation type="list" allowBlank="1" showInputMessage="1" showErrorMessage="1" sqref="O10" xr:uid="{85C2B0D3-98B9-44F1-8745-9A129B75F904}">
      <formula1>"Alta,Baixa,Não Planificado"</formula1>
    </dataValidation>
    <dataValidation type="list" allowBlank="1" showInputMessage="1" showErrorMessage="1" sqref="M12:N12 Q12:R12 U12:V12" xr:uid="{59A0B76D-5DED-4012-BA45-D51549A0CE5E}">
      <formula1>"Maio,Junho,Julho,Agosto,Setembro,Outubro"</formula1>
    </dataValidation>
    <dataValidation type="list" allowBlank="1" showInputMessage="1" showErrorMessage="1" sqref="Q10 S10" xr:uid="{4710BF45-C8AF-416A-8651-B72D2412255B}">
      <formula1>" Junho,Julho,Agosto,Setembro,Outubro"</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E95F6AE3-B76E-4B6D-9114-910B2E1F2CC1}">
            <x14:iconSet iconSet="3Stars" showValue="0">
              <x14:cfvo type="percent">
                <xm:f>0</xm:f>
              </x14:cfvo>
              <x14:cfvo type="num">
                <xm:f>2</xm:f>
              </x14:cfvo>
              <x14:cfvo type="num">
                <xm:f>3</xm:f>
              </x14:cfvo>
            </x14:iconSet>
          </x14:cfRule>
          <xm:sqref>M10</xm:sqref>
        </x14:conditionalFormatting>
      </x14:conditionalFormattings>
    </ext>
  </extLst>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6FB9331-0521-46CB-AAE8-C28E5C82C406}">
  <dimension ref="A1:AB51"/>
  <sheetViews>
    <sheetView showGridLines="0" zoomScale="40" zoomScaleNormal="40" workbookViewId="0">
      <pane xSplit="3" ySplit="4" topLeftCell="D15" activePane="bottomRight" state="frozen"/>
      <selection activeCell="K3" sqref="K3:S4"/>
      <selection pane="topRight" activeCell="K3" sqref="K3:S4"/>
      <selection pane="bottomLeft" activeCell="K3" sqref="K3:S4"/>
      <selection pane="bottomRight" activeCell="M24" sqref="M24:M26"/>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02" t="s">
        <v>506</v>
      </c>
      <c r="L3" s="302"/>
      <c r="M3" s="302"/>
      <c r="N3" s="302"/>
      <c r="O3" s="302"/>
      <c r="P3" s="302"/>
      <c r="Q3" s="302"/>
      <c r="R3" s="302"/>
      <c r="S3" s="302"/>
      <c r="T3" s="63"/>
      <c r="U3" s="63"/>
      <c r="V3" s="63"/>
      <c r="W3" s="10"/>
      <c r="X3" s="10"/>
      <c r="Y3" s="12"/>
      <c r="Z3" s="12"/>
      <c r="AA3" s="12"/>
    </row>
    <row r="4" spans="1:28" ht="35.25" customHeight="1" x14ac:dyDescent="0.35">
      <c r="A4" s="1"/>
      <c r="B4" s="1"/>
      <c r="C4" s="10"/>
      <c r="D4" s="255"/>
      <c r="E4" s="255"/>
      <c r="F4" s="255"/>
      <c r="G4" s="255"/>
      <c r="H4" s="255"/>
      <c r="I4" s="255"/>
      <c r="J4" s="61"/>
      <c r="K4" s="303"/>
      <c r="L4" s="303"/>
      <c r="M4" s="303"/>
      <c r="N4" s="303"/>
      <c r="O4" s="303"/>
      <c r="P4" s="303"/>
      <c r="Q4" s="303"/>
      <c r="R4" s="303"/>
      <c r="S4" s="303"/>
      <c r="T4" s="61"/>
      <c r="U4" s="61"/>
      <c r="V4" s="61"/>
      <c r="W4" s="61"/>
      <c r="X4" s="14"/>
      <c r="Y4" s="21"/>
      <c r="Z4" s="22"/>
      <c r="AA4" s="22"/>
    </row>
    <row r="5" spans="1:28" ht="32.5" x14ac:dyDescent="0.6">
      <c r="A5" s="1"/>
      <c r="B5" s="15"/>
      <c r="C5" s="13"/>
      <c r="D5" s="258" t="s">
        <v>293</v>
      </c>
      <c r="E5" s="258"/>
      <c r="F5" s="258"/>
      <c r="G5" s="258"/>
      <c r="H5" s="258"/>
      <c r="I5" s="258"/>
      <c r="J5" s="26"/>
      <c r="K5" s="258" t="s">
        <v>294</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Cumpre</v>
      </c>
      <c r="E7" s="47">
        <f>IF($D7="Não cumpre",0,IF($D7="Parcial",$E$18*0.4,IF($D7="Cumpre",$E$18*0.7,IF($D7="Mais que Cumpre",$E$18*0.85,IF($D7="Melhor Prática",$E$18,0)))))</f>
        <v>6.9999999999999993E-3</v>
      </c>
      <c r="F7" s="48">
        <f>IF($K$24&lt;&gt;"",IF($K$24=3,3,IF($K$24=2,2,1)),"")</f>
        <v>3</v>
      </c>
      <c r="G7" s="48">
        <f>IF($N$24&lt;&gt;"",IF($N$24=3,3,IF($N$24=2,2,1)),"")</f>
        <v>3</v>
      </c>
      <c r="H7" s="48">
        <f>IF($Q$24&lt;&gt;"",IF($Q$24=3,3,IF($Q$24=2,2,1)),"")</f>
        <v>2</v>
      </c>
      <c r="I7" s="48" t="str">
        <f>IF($T$24&lt;&gt;"",IF($T$24=3,3,IF($T$24=2,2,1)),"")</f>
        <v/>
      </c>
      <c r="J7" s="32"/>
      <c r="K7" s="49" t="s">
        <v>297</v>
      </c>
      <c r="L7" s="46" t="s">
        <v>60</v>
      </c>
      <c r="M7" s="260"/>
      <c r="N7" s="260"/>
      <c r="O7" s="260"/>
      <c r="P7" s="46" t="s">
        <v>62</v>
      </c>
      <c r="Q7" s="260"/>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t="str">
        <f>IF(Q10="Junio",6,IF(Q10="Julio",7,IF(Q10="Agosto",8,IF(Q10="Septiembre",9,IF(Q10="Octubre",10,"")))))</f>
        <v/>
      </c>
      <c r="R9" s="35"/>
      <c r="S9" s="92" t="str">
        <f>IF(S10="Junio",6,IF(S10="Julio",7,IF(S10="Agosto",8,IF(S10="Septiembre",9,IF(S10="Octubre",10,"")))))</f>
        <v/>
      </c>
      <c r="T9" s="33"/>
      <c r="U9" s="33"/>
      <c r="V9" s="33"/>
      <c r="W9" s="1"/>
      <c r="X9" s="1"/>
    </row>
    <row r="10" spans="1:28" ht="59.25" customHeight="1" outlineLevel="1" x14ac:dyDescent="0.35">
      <c r="A10" s="1"/>
      <c r="B10" s="262" t="s">
        <v>299</v>
      </c>
      <c r="C10" s="262"/>
      <c r="D10" s="110" t="s">
        <v>64</v>
      </c>
      <c r="E10" s="51">
        <f>IF($D10="Não cumpre",0,IF($D10="Parcial",$E$18*0.4,IF($D10="Cumpre",$E$18*0.7,IF($D10="Mais que Cumpre",$E$18*0.85,IF($D10="Melhor Prática",$E$18,0)))))</f>
        <v>8.5000000000000006E-3</v>
      </c>
      <c r="F10" s="52" t="str">
        <f>IF(K20="D","D","-")</f>
        <v>D</v>
      </c>
      <c r="G10" s="52" t="str">
        <f>IF(N20="D","D","-")</f>
        <v>D</v>
      </c>
      <c r="H10" s="52" t="str">
        <f>IF(Q20="D","D","-")</f>
        <v>D</v>
      </c>
      <c r="I10" s="52" t="str">
        <f>IF(T20="D","D","-")</f>
        <v>-</v>
      </c>
      <c r="J10" s="32"/>
      <c r="K10" s="65" t="s">
        <v>300</v>
      </c>
      <c r="L10" s="50" t="s">
        <v>66</v>
      </c>
      <c r="M10" s="74">
        <v>3</v>
      </c>
      <c r="N10" s="50" t="s">
        <v>67</v>
      </c>
      <c r="O10" s="53" t="s">
        <v>315</v>
      </c>
      <c r="P10" s="50" t="s">
        <v>69</v>
      </c>
      <c r="Q10" s="91" t="s">
        <v>70</v>
      </c>
      <c r="R10" s="50" t="s">
        <v>71</v>
      </c>
      <c r="S10" s="91" t="s">
        <v>363</v>
      </c>
      <c r="T10" s="50" t="s">
        <v>73</v>
      </c>
      <c r="U10" s="53" t="s">
        <v>507</v>
      </c>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75</v>
      </c>
      <c r="C12" s="263"/>
      <c r="D12" s="265" t="str">
        <f>IF(F12="","",IF(AND(I12=3,H12=3,G12=3,F12=3),"Melhor Prática",
IF(AND(H12=3,G12=3,F12=3),"Mais que Cumpre",
IF(AND(G12=3,F12=3),"Cumpre",
IF(F12=3,"Parcial","Não cumpre")))))</f>
        <v>Melhor Prática</v>
      </c>
      <c r="E12" s="266">
        <f>IF($D12="Não cumpre",0,IF($D12="Parcial",$E$18*0.4,IF($D12="Cumpre",$E$18*0.7,IF($D12="Mais que Cumpre",$E$18*0.85,IF($D12="Melhor Prática",$E$18,0)))))</f>
        <v>0.01</v>
      </c>
      <c r="F12" s="261">
        <f>IF($L$24&lt;&gt;"",IF($L$24=3,3,IF($L$24=2,2,1)),"")</f>
        <v>3</v>
      </c>
      <c r="G12" s="261">
        <f>IF($O$24&lt;&gt;"",IF($O$24=3,3,IF($O$24=2,2,1)),"")</f>
        <v>3</v>
      </c>
      <c r="H12" s="261">
        <f>IF($R$24&lt;&gt;"",IF($R$24=3,3,IF($R$24=2,2,1)),"")</f>
        <v>3</v>
      </c>
      <c r="I12" s="261">
        <f>IF($U$24&lt;&gt;"",IF($U$24=3,3,IF($U$24=2,2,1)),"")</f>
        <v>3</v>
      </c>
      <c r="J12" s="32"/>
      <c r="K12" s="299" t="s">
        <v>76</v>
      </c>
      <c r="L12" s="251"/>
      <c r="M12" s="249" t="s">
        <v>363</v>
      </c>
      <c r="N12" s="250"/>
      <c r="O12" s="299" t="s">
        <v>76</v>
      </c>
      <c r="P12" s="251"/>
      <c r="Q12" s="249"/>
      <c r="R12" s="250"/>
      <c r="S12" s="251" t="s">
        <v>76</v>
      </c>
      <c r="T12" s="251"/>
      <c r="U12" s="249" t="s">
        <v>303</v>
      </c>
      <c r="V12" s="250"/>
      <c r="W12" s="9"/>
      <c r="X12" s="9"/>
      <c r="Y12" s="23"/>
      <c r="Z12" s="2"/>
      <c r="AA12" s="2"/>
      <c r="AB12" s="2"/>
    </row>
    <row r="13" spans="1:28" ht="35.25" customHeight="1" outlineLevel="1" x14ac:dyDescent="0.35">
      <c r="A13" s="1"/>
      <c r="B13" s="264"/>
      <c r="C13" s="264"/>
      <c r="D13" s="265" t="str">
        <f t="shared" ref="D13:D14" si="0">IF(F13="","",IF(AND(I13=3,H13=3,G13=3,F13=3),"MEJOR PRÁCTICA",
IF(AND(H13=3,G13=3,F13=3),"MÁS QUE CUMPLE",
IF(AND(G13=3,F13=3),"CUMPLE",
IF(F13=3,"PARCIAL","NO CUMPLE")))))</f>
        <v/>
      </c>
      <c r="E13" s="266">
        <f>IF($D13="No Cumple",0,IF($D13="Parcial",$E$18*0.4,IF($D13="Cumple",$E$18*0.7,IF($D13="Más que Cumple",$E$18*0.85,IF($D13="Mejor Práctica",$E$18,0)))))</f>
        <v>0</v>
      </c>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304</v>
      </c>
      <c r="W13" s="1"/>
      <c r="X13" s="1"/>
      <c r="Z13" s="3"/>
      <c r="AA13" s="4"/>
      <c r="AB13" s="5"/>
    </row>
    <row r="14" spans="1:28" ht="18.75" customHeight="1" outlineLevel="1" x14ac:dyDescent="0.35">
      <c r="A14" s="1"/>
      <c r="B14" s="264"/>
      <c r="C14" s="264"/>
      <c r="D14" s="265" t="str">
        <f t="shared" si="0"/>
        <v/>
      </c>
      <c r="E14" s="266">
        <f>IF($D14="No Cumple",0,IF($D14="Parcial",$E$18*0.4,IF($D14="Cumple",$E$18*0.7,IF($D14="Más que Cumple",$E$18*0.85,IF($D14="Mejor Práctica",$E$18,0)))))</f>
        <v>0</v>
      </c>
      <c r="F14" s="38"/>
      <c r="G14" s="38"/>
      <c r="H14" s="38"/>
      <c r="I14" s="38"/>
      <c r="J14" s="32"/>
      <c r="K14" s="238" t="s">
        <v>1043</v>
      </c>
      <c r="L14" s="239"/>
      <c r="M14" s="239"/>
      <c r="N14" s="243" t="s">
        <v>64</v>
      </c>
      <c r="O14" s="238"/>
      <c r="P14" s="239"/>
      <c r="Q14" s="239"/>
      <c r="R14" s="243"/>
      <c r="S14" s="240"/>
      <c r="T14" s="239"/>
      <c r="U14" s="239"/>
      <c r="V14" s="243"/>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IF(OR(AND(S10=U12,S14&lt;&gt;"finalizado"),AND(S10=Q12,O14&lt;&gt;"finalizado"),AND(S10=M12,K14&lt;&gt;"finalizado")),"Atrasado","No Prazo")),"Não Planificado")</f>
        <v>Atrasado</v>
      </c>
      <c r="E15" s="244"/>
      <c r="F15" s="244"/>
      <c r="G15" s="244"/>
      <c r="H15" s="244"/>
      <c r="I15" s="244"/>
      <c r="J15" s="26"/>
      <c r="K15" s="238"/>
      <c r="L15" s="239"/>
      <c r="M15" s="239"/>
      <c r="N15" s="243"/>
      <c r="O15" s="238"/>
      <c r="P15" s="239"/>
      <c r="Q15" s="239"/>
      <c r="R15" s="243"/>
      <c r="S15" s="240"/>
      <c r="T15" s="239"/>
      <c r="U15" s="239"/>
      <c r="V15" s="243"/>
      <c r="W15" s="1"/>
      <c r="X15" s="1"/>
      <c r="Z15" s="6"/>
      <c r="AA15" s="7"/>
      <c r="AB15" s="7"/>
    </row>
    <row r="16" spans="1:28" ht="21" customHeight="1" x14ac:dyDescent="0.4">
      <c r="A16" s="1"/>
      <c r="B16" s="17"/>
      <c r="C16" s="17"/>
      <c r="D16" s="9"/>
      <c r="E16" s="86" t="str">
        <f>IF(COUNTA(F16:I16)=0,"NBC","BC")</f>
        <v>NBC</v>
      </c>
      <c r="F16" s="86"/>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64</v>
      </c>
      <c r="R17" s="241"/>
      <c r="S17" s="242"/>
      <c r="T17" s="241" t="s">
        <v>85</v>
      </c>
      <c r="U17" s="241"/>
      <c r="V17" s="242"/>
      <c r="W17" s="9"/>
      <c r="X17" s="9"/>
      <c r="Y17" s="23"/>
    </row>
    <row r="18" spans="1:25" ht="20.25" customHeight="1" outlineLevel="2" x14ac:dyDescent="0.35">
      <c r="A18" s="1"/>
      <c r="B18" s="245" t="s">
        <v>317</v>
      </c>
      <c r="C18" s="245"/>
      <c r="D18" s="42" t="s">
        <v>52</v>
      </c>
      <c r="E18" s="39">
        <v>0.01</v>
      </c>
      <c r="F18" s="41"/>
      <c r="G18" s="41"/>
      <c r="H18" s="41"/>
      <c r="I18" s="41"/>
      <c r="J18" s="9"/>
      <c r="K18" s="238" t="s">
        <v>508</v>
      </c>
      <c r="L18" s="240"/>
      <c r="M18" s="243"/>
      <c r="N18" s="238" t="s">
        <v>509</v>
      </c>
      <c r="O18" s="240"/>
      <c r="P18" s="243"/>
      <c r="Q18" s="238" t="s">
        <v>510</v>
      </c>
      <c r="R18" s="240"/>
      <c r="S18" s="243"/>
      <c r="T18" s="240" t="s">
        <v>511</v>
      </c>
      <c r="U18" s="240"/>
      <c r="V18" s="243"/>
      <c r="W18" s="9"/>
      <c r="X18" s="9"/>
      <c r="Y18" s="23"/>
    </row>
    <row r="19" spans="1:25" ht="124.5" customHeight="1" outlineLevel="2" x14ac:dyDescent="0.35">
      <c r="A19" s="1"/>
      <c r="B19" s="245"/>
      <c r="C19" s="245"/>
      <c r="D19" s="42" t="s">
        <v>91</v>
      </c>
      <c r="E19" s="308" t="s">
        <v>512</v>
      </c>
      <c r="F19" s="308"/>
      <c r="G19" s="308"/>
      <c r="H19" s="308"/>
      <c r="I19" s="308"/>
      <c r="J19" s="25"/>
      <c r="K19" s="238"/>
      <c r="L19" s="240"/>
      <c r="M19" s="243"/>
      <c r="N19" s="238"/>
      <c r="O19" s="240"/>
      <c r="P19" s="243"/>
      <c r="Q19" s="238"/>
      <c r="R19" s="240"/>
      <c r="S19" s="243"/>
      <c r="T19" s="240"/>
      <c r="U19" s="240"/>
      <c r="V19" s="243"/>
      <c r="W19" s="9"/>
      <c r="X19" s="9"/>
      <c r="Y19" s="23"/>
    </row>
    <row r="20" spans="1:25" ht="18.75" customHeight="1" outlineLevel="2" x14ac:dyDescent="0.35">
      <c r="A20" s="1"/>
      <c r="B20" s="245"/>
      <c r="C20" s="245"/>
      <c r="D20" s="247" t="s">
        <v>93</v>
      </c>
      <c r="E20" s="248" t="s">
        <v>152</v>
      </c>
      <c r="F20" s="248"/>
      <c r="G20" s="248"/>
      <c r="H20" s="248"/>
      <c r="I20" s="248"/>
      <c r="J20" s="25"/>
      <c r="K20" s="238" t="s">
        <v>306</v>
      </c>
      <c r="L20" s="240"/>
      <c r="M20" s="243"/>
      <c r="N20" s="238" t="s">
        <v>306</v>
      </c>
      <c r="O20" s="240"/>
      <c r="P20" s="243"/>
      <c r="Q20" s="238" t="s">
        <v>306</v>
      </c>
      <c r="R20" s="240"/>
      <c r="S20" s="243"/>
      <c r="T20" s="240"/>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513</v>
      </c>
      <c r="L21" s="240"/>
      <c r="M21" s="243"/>
      <c r="N21" s="238" t="s">
        <v>338</v>
      </c>
      <c r="O21" s="240"/>
      <c r="P21" s="243"/>
      <c r="Q21" s="238" t="s">
        <v>514</v>
      </c>
      <c r="R21" s="240"/>
      <c r="S21" s="243"/>
      <c r="T21" s="240" t="s">
        <v>358</v>
      </c>
      <c r="U21" s="240"/>
      <c r="V21" s="240"/>
      <c r="W21" s="9"/>
      <c r="X21" s="9"/>
      <c r="Y21" s="23"/>
    </row>
    <row r="22" spans="1:25" ht="14.5" x14ac:dyDescent="0.35">
      <c r="A22" s="1"/>
      <c r="B22" s="9"/>
      <c r="C22" s="9"/>
      <c r="D22" s="9"/>
      <c r="E22" s="9"/>
      <c r="F22" s="9"/>
      <c r="G22" s="9"/>
      <c r="H22" s="9"/>
      <c r="I22" s="9"/>
      <c r="J22" s="9"/>
      <c r="K22" s="68"/>
      <c r="L22" s="9"/>
      <c r="M22" s="69"/>
      <c r="N22" s="68"/>
      <c r="O22" s="9"/>
      <c r="P22" s="69"/>
      <c r="Q22" s="68"/>
      <c r="R22" s="9"/>
      <c r="S22" s="6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64" t="s">
        <v>99</v>
      </c>
      <c r="U23" s="24" t="s">
        <v>100</v>
      </c>
      <c r="V23" s="55" t="s">
        <v>101</v>
      </c>
      <c r="X23" s="9"/>
      <c r="Y23" s="23"/>
    </row>
    <row r="24" spans="1:25" ht="36.75" customHeight="1" x14ac:dyDescent="0.35">
      <c r="A24" s="1"/>
      <c r="B24" s="9"/>
      <c r="C24" s="9"/>
      <c r="D24" s="9"/>
      <c r="F24" s="235" t="s">
        <v>307</v>
      </c>
      <c r="G24" s="236" t="s">
        <v>36</v>
      </c>
      <c r="H24" s="236"/>
      <c r="I24" s="236"/>
      <c r="K24" s="56">
        <v>3</v>
      </c>
      <c r="L24" s="40">
        <v>3</v>
      </c>
      <c r="M24" s="237"/>
      <c r="N24" s="56">
        <v>3</v>
      </c>
      <c r="O24" s="40">
        <v>3</v>
      </c>
      <c r="P24" s="237"/>
      <c r="Q24" s="56">
        <v>2</v>
      </c>
      <c r="R24" s="40">
        <v>3</v>
      </c>
      <c r="S24" s="237"/>
      <c r="T24" s="40"/>
      <c r="U24" s="40">
        <v>3</v>
      </c>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43"/>
      <c r="U25" s="43"/>
      <c r="V25" s="237"/>
      <c r="X25" s="9"/>
      <c r="Y25" s="23"/>
    </row>
    <row r="26" spans="1:25" ht="208.5" customHeight="1" x14ac:dyDescent="0.35">
      <c r="A26" s="1"/>
      <c r="B26" s="9"/>
      <c r="C26" s="9"/>
      <c r="D26" s="9"/>
      <c r="F26" s="235"/>
      <c r="G26" s="236" t="s">
        <v>308</v>
      </c>
      <c r="H26" s="236"/>
      <c r="I26" s="236"/>
      <c r="K26" s="58" t="s">
        <v>515</v>
      </c>
      <c r="L26" s="45" t="s">
        <v>1179</v>
      </c>
      <c r="M26" s="237"/>
      <c r="N26" s="58" t="s">
        <v>516</v>
      </c>
      <c r="O26" s="45" t="s">
        <v>1177</v>
      </c>
      <c r="P26" s="237"/>
      <c r="Q26" s="58" t="s">
        <v>517</v>
      </c>
      <c r="R26" s="45" t="s">
        <v>1178</v>
      </c>
      <c r="S26" s="237"/>
      <c r="T26" s="45"/>
      <c r="U26" s="45" t="s">
        <v>1230</v>
      </c>
      <c r="V26" s="237"/>
      <c r="X26" s="9"/>
      <c r="Y26" s="23"/>
    </row>
    <row r="27" spans="1:25" ht="18" customHeight="1" x14ac:dyDescent="0.35">
      <c r="A27" s="1"/>
      <c r="B27" s="9"/>
      <c r="C27" s="9"/>
      <c r="D27" s="9"/>
      <c r="F27" s="235"/>
      <c r="G27" s="236" t="s">
        <v>311</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 ref="M12:N12"/>
    <mergeCell ref="O12:P12"/>
    <mergeCell ref="K17:M17"/>
    <mergeCell ref="N17:P17"/>
    <mergeCell ref="K14:K15"/>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D15:I15"/>
    <mergeCell ref="B18:C21"/>
    <mergeCell ref="K18:M19"/>
    <mergeCell ref="N18:P19"/>
    <mergeCell ref="Q18:S19"/>
    <mergeCell ref="Q17:S17"/>
    <mergeCell ref="T18:V19"/>
    <mergeCell ref="E19:I19"/>
    <mergeCell ref="D20:D21"/>
    <mergeCell ref="E20:I21"/>
    <mergeCell ref="K20:M20"/>
    <mergeCell ref="N20:P20"/>
    <mergeCell ref="V24:V26"/>
    <mergeCell ref="G26:I26"/>
    <mergeCell ref="G27:I49"/>
    <mergeCell ref="Q20:S20"/>
    <mergeCell ref="T20:V20"/>
    <mergeCell ref="K21:M21"/>
    <mergeCell ref="N21:P21"/>
    <mergeCell ref="Q21:S21"/>
    <mergeCell ref="T21:V21"/>
    <mergeCell ref="F24:F49"/>
    <mergeCell ref="G24:I25"/>
    <mergeCell ref="M24:M26"/>
    <mergeCell ref="P24:P26"/>
    <mergeCell ref="S24:S26"/>
  </mergeCells>
  <conditionalFormatting sqref="D15:I15">
    <cfRule type="containsText" dxfId="732" priority="2" operator="containsText" text="Finalizado">
      <formula>NOT(ISERROR(SEARCH("Finalizado",D15)))</formula>
    </cfRule>
    <cfRule type="containsText" dxfId="731" priority="3" operator="containsText" text="Não Planificado">
      <formula>NOT(ISERROR(SEARCH("Não Planificado",D15)))</formula>
    </cfRule>
    <cfRule type="containsText" dxfId="730" priority="4" operator="containsText" text="No Prazo">
      <formula>NOT(ISERROR(SEARCH("No Prazo",D15)))</formula>
    </cfRule>
    <cfRule type="containsText" dxfId="729" priority="5" operator="containsText" text="Atrasado">
      <formula>NOT(ISERROR(SEARCH("Atrasado",D15)))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28">
      <iconSet showValue="0">
        <cfvo type="percent" val="0"/>
        <cfvo type="num" val="2"/>
        <cfvo type="num" val="3"/>
      </iconSet>
    </cfRule>
  </conditionalFormatting>
  <conditionalFormatting sqref="K25:L25">
    <cfRule type="containsText" dxfId="728" priority="38" operator="containsText" text="PENDIENTE">
      <formula>NOT(ISERROR(SEARCH("PENDIENTE",K25)))</formula>
    </cfRule>
    <cfRule type="containsText" dxfId="727" priority="39" operator="containsText" text="NO VALIDADO">
      <formula>NOT(ISERROR(SEARCH("NO VALIDADO",K25)))</formula>
    </cfRule>
    <cfRule type="containsText" dxfId="726" priority="40" operator="containsText" text="VALIDADO">
      <formula>NOT(ISERROR(SEARCH("VALIDADO",K25)))</formula>
    </cfRule>
  </conditionalFormatting>
  <conditionalFormatting sqref="N25:O25">
    <cfRule type="containsText" dxfId="725" priority="35" operator="containsText" text="PENDIENTE">
      <formula>NOT(ISERROR(SEARCH("PENDIENTE",N25)))</formula>
    </cfRule>
    <cfRule type="containsText" dxfId="724" priority="36" operator="containsText" text="NO VALIDADO">
      <formula>NOT(ISERROR(SEARCH("NO VALIDADO",N25)))</formula>
    </cfRule>
    <cfRule type="containsText" dxfId="723" priority="37" operator="containsText" text="VALIDADO">
      <formula>NOT(ISERROR(SEARCH("VALIDADO",N25)))</formula>
    </cfRule>
  </conditionalFormatting>
  <conditionalFormatting sqref="Q25:R25">
    <cfRule type="containsText" dxfId="722" priority="32" operator="containsText" text="PENDIENTE">
      <formula>NOT(ISERROR(SEARCH("PENDIENTE",Q25)))</formula>
    </cfRule>
    <cfRule type="containsText" dxfId="721" priority="33" operator="containsText" text="NO VALIDADO">
      <formula>NOT(ISERROR(SEARCH("NO VALIDADO",Q25)))</formula>
    </cfRule>
    <cfRule type="containsText" dxfId="720" priority="34" operator="containsText" text="VALIDADO">
      <formula>NOT(ISERROR(SEARCH("VALIDADO",Q25)))</formula>
    </cfRule>
  </conditionalFormatting>
  <conditionalFormatting sqref="T25:U25">
    <cfRule type="containsText" dxfId="719" priority="29" operator="containsText" text="PENDIENTE">
      <formula>NOT(ISERROR(SEARCH("PENDIENTE",T25)))</formula>
    </cfRule>
    <cfRule type="containsText" dxfId="718" priority="30" operator="containsText" text="NO VALIDADO">
      <formula>NOT(ISERROR(SEARCH("NO VALIDADO",T25)))</formula>
    </cfRule>
    <cfRule type="containsText" dxfId="717" priority="31" operator="containsText" text="VALIDADO">
      <formula>NOT(ISERROR(SEARCH("VALIDADO",T25)))</formula>
    </cfRule>
  </conditionalFormatting>
  <dataValidations count="6">
    <dataValidation type="list" allowBlank="1" showInputMessage="1" showErrorMessage="1" sqref="K14:K15 O14:O15 S14:S15" xr:uid="{95A004A6-8E5E-46EE-A9C5-0C6770868942}">
      <formula1>"No Iniciado, En Progreso,Finalizado"</formula1>
    </dataValidation>
    <dataValidation type="list" allowBlank="1" showInputMessage="1" showErrorMessage="1" sqref="AB14:AB15" xr:uid="{6BA05747-FD58-48DD-846B-2C22BB5ACC86}">
      <formula1>"No Cumple, Parcial, Cumple, Más que Cumple, Mejor Práctica"</formula1>
    </dataValidation>
    <dataValidation type="list" allowBlank="1" showInputMessage="1" showErrorMessage="1" sqref="D10 R14:R15 N14:N15 V14:V15" xr:uid="{AAE3DA88-BB7E-4BBE-8987-6BA5C8D7DB19}">
      <formula1>"Não Cumpre, Parcial, Cumpre, Mais que Cumpre, Melhor Prática"</formula1>
    </dataValidation>
    <dataValidation type="list" allowBlank="1" showInputMessage="1" showErrorMessage="1" sqref="O10" xr:uid="{4FD55E11-B3FC-4AC3-8DB2-61EAFFC52F67}">
      <formula1>"Alta,Baixa,Não Planificado"</formula1>
    </dataValidation>
    <dataValidation type="list" allowBlank="1" showInputMessage="1" showErrorMessage="1" sqref="M12:N12 Q12:R12 U12:V12" xr:uid="{04473ECF-152D-45E2-9162-5E298E767AA2}">
      <formula1>"Maio,Junho,Julho,Agosto,Setembro,Outubro"</formula1>
    </dataValidation>
    <dataValidation type="list" allowBlank="1" showInputMessage="1" showErrorMessage="1" sqref="Q10 S10" xr:uid="{93B2FE15-937A-4ADB-822A-645DB502A087}">
      <formula1>" Junho,Julho,Agosto,Setembro,Outubro"</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0B6139D3-821B-45FD-85F6-090B97B470C9}">
            <x14:iconSet iconSet="3Stars" showValue="0">
              <x14:cfvo type="percent">
                <xm:f>0</xm:f>
              </x14:cfvo>
              <x14:cfvo type="num">
                <xm:f>2</xm:f>
              </x14:cfvo>
              <x14:cfvo type="num">
                <xm:f>3</xm:f>
              </x14:cfvo>
            </x14:iconSet>
          </x14:cfRule>
          <xm:sqref>M10</xm:sqref>
        </x14:conditionalFormatting>
      </x14:conditionalFormattings>
    </ext>
  </extLst>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C48762-5429-40B6-93A1-9A45563687E7}">
  <dimension ref="A1:AB51"/>
  <sheetViews>
    <sheetView showGridLines="0" zoomScale="70" zoomScaleNormal="70" workbookViewId="0">
      <pane xSplit="3" ySplit="4" topLeftCell="L23" activePane="bottomRight" state="frozen"/>
      <selection activeCell="K3" sqref="K3:S4"/>
      <selection pane="topRight" activeCell="K3" sqref="K3:S4"/>
      <selection pane="bottomLeft" activeCell="K3" sqref="K3:S4"/>
      <selection pane="bottomRight"/>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00" t="s">
        <v>518</v>
      </c>
      <c r="L3" s="300"/>
      <c r="M3" s="300"/>
      <c r="N3" s="300"/>
      <c r="O3" s="300"/>
      <c r="P3" s="300"/>
      <c r="Q3" s="300"/>
      <c r="R3" s="300"/>
      <c r="S3" s="300"/>
      <c r="T3" s="63"/>
      <c r="U3" s="63"/>
      <c r="V3" s="63"/>
      <c r="W3" s="10"/>
      <c r="X3" s="10"/>
      <c r="Y3" s="12"/>
      <c r="Z3" s="12"/>
      <c r="AA3" s="12"/>
    </row>
    <row r="4" spans="1:28" ht="35.25" customHeight="1" x14ac:dyDescent="0.35">
      <c r="A4" s="1"/>
      <c r="B4" s="1"/>
      <c r="C4" s="10"/>
      <c r="D4" s="255"/>
      <c r="E4" s="255"/>
      <c r="F4" s="255"/>
      <c r="G4" s="255"/>
      <c r="H4" s="255"/>
      <c r="I4" s="255"/>
      <c r="J4" s="61"/>
      <c r="K4" s="301"/>
      <c r="L4" s="301"/>
      <c r="M4" s="301"/>
      <c r="N4" s="301"/>
      <c r="O4" s="301"/>
      <c r="P4" s="301"/>
      <c r="Q4" s="301"/>
      <c r="R4" s="301"/>
      <c r="S4" s="301"/>
      <c r="T4" s="61"/>
      <c r="U4" s="61"/>
      <c r="V4" s="61"/>
      <c r="W4" s="61"/>
      <c r="X4" s="14"/>
      <c r="Y4" s="21"/>
      <c r="Z4" s="22"/>
      <c r="AA4" s="22"/>
    </row>
    <row r="5" spans="1:28" ht="32.5" x14ac:dyDescent="0.6">
      <c r="A5" s="1"/>
      <c r="B5" s="15"/>
      <c r="C5" s="13"/>
      <c r="D5" s="258" t="s">
        <v>293</v>
      </c>
      <c r="E5" s="258"/>
      <c r="F5" s="258"/>
      <c r="G5" s="258"/>
      <c r="H5" s="258"/>
      <c r="I5" s="258"/>
      <c r="J5" s="26"/>
      <c r="K5" s="258" t="s">
        <v>294</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Cumpre</v>
      </c>
      <c r="E7" s="47">
        <f>IF($D7="Não cumpre",0,IF($D7="Parcial",$E$18*0.4,IF($D7="Cumpre",$E$18*0.7,IF($D7="Mais que Cumpre",$E$18*0.85,IF($D7="Melhor Prática",$E$18,0)))))</f>
        <v>6.9999999999999993E-3</v>
      </c>
      <c r="F7" s="48">
        <f>IF($K$24&lt;&gt;"",IF($K$24=3,3,IF($K$24=2,2,1)),"")</f>
        <v>3</v>
      </c>
      <c r="G7" s="48">
        <f>IF($N$24&lt;&gt;"",IF($N$24=3,3,IF($N$24=2,2,1)),"")</f>
        <v>3</v>
      </c>
      <c r="H7" s="48">
        <f>IF($Q$24&lt;&gt;"",IF($Q$24=3,3,IF($Q$24=2,2,1)),"")</f>
        <v>1</v>
      </c>
      <c r="I7" s="48" t="str">
        <f>IF($T$24&lt;&gt;"",IF($T$24=3,3,IF($T$24=2,2,1)),"")</f>
        <v/>
      </c>
      <c r="J7" s="32"/>
      <c r="K7" s="49" t="s">
        <v>297</v>
      </c>
      <c r="L7" s="46" t="s">
        <v>60</v>
      </c>
      <c r="M7" s="260"/>
      <c r="N7" s="260"/>
      <c r="O7" s="260"/>
      <c r="P7" s="46" t="s">
        <v>62</v>
      </c>
      <c r="Q7" s="260"/>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t="str">
        <f>IF(Q10="Junio",6,IF(Q10="Julio",7,IF(Q10="Agosto",8,IF(Q10="Septiembre",9,IF(Q10="Octubre",10,"")))))</f>
        <v/>
      </c>
      <c r="R9" s="35"/>
      <c r="S9" s="92" t="str">
        <f>IF(S10="Junio",6,IF(S10="Julio",7,IF(S10="Agosto",8,IF(S10="Septiembre",9,IF(S10="Octubre",10,"")))))</f>
        <v/>
      </c>
      <c r="T9" s="33"/>
      <c r="U9" s="33"/>
      <c r="V9" s="33"/>
      <c r="W9" s="1"/>
      <c r="X9" s="1"/>
    </row>
    <row r="10" spans="1:28" ht="59.25" customHeight="1" outlineLevel="1" x14ac:dyDescent="0.35">
      <c r="A10" s="1"/>
      <c r="B10" s="262" t="s">
        <v>299</v>
      </c>
      <c r="C10" s="262"/>
      <c r="D10" s="110" t="s">
        <v>64</v>
      </c>
      <c r="E10" s="51">
        <f>IF($D10="Não cumpre",0,IF($D10="Parcial",$E$18*0.4,IF($D10="Cumpre",$E$18*0.7,IF($D10="Mais que Cumpre",$E$18*0.85,IF($D10="Melhor Prática",$E$18,0)))))</f>
        <v>8.5000000000000006E-3</v>
      </c>
      <c r="F10" s="52" t="str">
        <f>IF(K20="D","D","-")</f>
        <v>-</v>
      </c>
      <c r="G10" s="52" t="str">
        <f>IF(N20="D","D","-")</f>
        <v>-</v>
      </c>
      <c r="H10" s="52" t="str">
        <f>IF(Q20="D","D","-")</f>
        <v>-</v>
      </c>
      <c r="I10" s="52" t="str">
        <f>IF(T20="D","D","-")</f>
        <v>-</v>
      </c>
      <c r="J10" s="32"/>
      <c r="K10" s="65" t="s">
        <v>300</v>
      </c>
      <c r="L10" s="50" t="s">
        <v>66</v>
      </c>
      <c r="M10" s="74">
        <v>2</v>
      </c>
      <c r="N10" s="50" t="s">
        <v>67</v>
      </c>
      <c r="O10" s="53" t="s">
        <v>68</v>
      </c>
      <c r="P10" s="50" t="s">
        <v>69</v>
      </c>
      <c r="Q10" s="91" t="s">
        <v>72</v>
      </c>
      <c r="R10" s="50" t="s">
        <v>71</v>
      </c>
      <c r="S10" s="91" t="s">
        <v>363</v>
      </c>
      <c r="T10" s="50" t="s">
        <v>73</v>
      </c>
      <c r="U10" s="53" t="s">
        <v>302</v>
      </c>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75</v>
      </c>
      <c r="C12" s="263"/>
      <c r="D12" s="265" t="str">
        <f>IF(F12="","",IF(AND(I12=3,H12=3,G12=3,F12=3),"Melhor Prática",
IF(AND(H12=3,G12=3,F12=3),"Mais que Cumpre",
IF(AND(G12=3,F12=3),"Cumpre",
IF(F12=3,"Parcial","Não cumpre")))))</f>
        <v>Melhor Prática</v>
      </c>
      <c r="E12" s="266">
        <f>IF($D12="Não cumpre",0,IF($D12="Parcial",$E$18*0.4,IF($D12="Cumpre",$E$18*0.7,IF($D12="Mais que Cumpre",$E$18*0.85,IF($D12="Melhor Prática",$E$18,0)))))</f>
        <v>0.01</v>
      </c>
      <c r="F12" s="261">
        <f>IF($L$24&lt;&gt;"",IF($L$24=3,3,IF($L$24=2,2,1)),"")</f>
        <v>3</v>
      </c>
      <c r="G12" s="261">
        <f>IF($O$24&lt;&gt;"",IF($O$24=3,3,IF($O$24=2,2,1)),"")</f>
        <v>3</v>
      </c>
      <c r="H12" s="261">
        <f>IF($R$24&lt;&gt;"",IF($R$24=3,3,IF($R$24=2,2,1)),"")</f>
        <v>3</v>
      </c>
      <c r="I12" s="261">
        <f>IF($U$24&lt;&gt;"",IF($U$24=3,3,IF($U$24=2,2,1)),"")</f>
        <v>3</v>
      </c>
      <c r="J12" s="32"/>
      <c r="K12" s="299" t="s">
        <v>76</v>
      </c>
      <c r="L12" s="251"/>
      <c r="M12" s="249"/>
      <c r="N12" s="250"/>
      <c r="O12" s="299" t="s">
        <v>76</v>
      </c>
      <c r="P12" s="251"/>
      <c r="Q12" s="249"/>
      <c r="R12" s="250"/>
      <c r="S12" s="251" t="s">
        <v>76</v>
      </c>
      <c r="T12" s="251"/>
      <c r="U12" s="249" t="s">
        <v>303</v>
      </c>
      <c r="V12" s="250"/>
      <c r="W12" s="9"/>
      <c r="X12" s="9"/>
      <c r="Y12" s="23"/>
      <c r="Z12" s="2"/>
      <c r="AA12" s="2"/>
      <c r="AB12" s="2"/>
    </row>
    <row r="13" spans="1:28" ht="35.25" customHeight="1" outlineLevel="1" x14ac:dyDescent="0.35">
      <c r="A13" s="1"/>
      <c r="B13" s="264"/>
      <c r="C13" s="264"/>
      <c r="D13" s="265" t="str">
        <f t="shared" ref="D13:D14" si="0">IF(F13="","",IF(AND(I13=3,H13=3,G13=3,F13=3),"MEJOR PRÁCTICA",
IF(AND(H13=3,G13=3,F13=3),"MÁS QUE CUMPLE",
IF(AND(G13=3,F13=3),"CUMPLE",
IF(F13=3,"PARCIAL","NO CUMPLE")))))</f>
        <v/>
      </c>
      <c r="E13" s="266">
        <f>IF($D13="No Cumple",0,IF($D13="Parcial",$E$18*0.4,IF($D13="Cumple",$E$18*0.7,IF($D13="Más que Cumple",$E$18*0.85,IF($D13="Mejor Práctica",$E$18,0)))))</f>
        <v>0</v>
      </c>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304</v>
      </c>
      <c r="W13" s="1"/>
      <c r="X13" s="1"/>
      <c r="Z13" s="3"/>
      <c r="AA13" s="4"/>
      <c r="AB13" s="5"/>
    </row>
    <row r="14" spans="1:28" ht="18.75" customHeight="1" outlineLevel="1" x14ac:dyDescent="0.35">
      <c r="A14" s="1"/>
      <c r="B14" s="264"/>
      <c r="C14" s="264"/>
      <c r="D14" s="265" t="str">
        <f t="shared" si="0"/>
        <v/>
      </c>
      <c r="E14" s="266">
        <f>IF($D14="No Cumple",0,IF($D14="Parcial",$E$18*0.4,IF($D14="Cumple",$E$18*0.7,IF($D14="Más que Cumple",$E$18*0.85,IF($D14="Mejor Práctica",$E$18,0)))))</f>
        <v>0</v>
      </c>
      <c r="F14" s="38"/>
      <c r="G14" s="38"/>
      <c r="H14" s="38"/>
      <c r="I14" s="38"/>
      <c r="J14" s="32"/>
      <c r="K14" s="238" t="s">
        <v>1040</v>
      </c>
      <c r="L14" s="239" t="s">
        <v>1119</v>
      </c>
      <c r="M14" s="239"/>
      <c r="N14" s="243" t="s">
        <v>85</v>
      </c>
      <c r="O14" s="238"/>
      <c r="P14" s="239"/>
      <c r="Q14" s="239"/>
      <c r="R14" s="243"/>
      <c r="S14" s="240"/>
      <c r="T14" s="239"/>
      <c r="U14" s="239"/>
      <c r="V14" s="243"/>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IF(OR(AND(S10=U12,S14&lt;&gt;"finalizado"),AND(S10=Q12,O14&lt;&gt;"finalizado"),AND(S10=M12,K14&lt;&gt;"finalizado")),"Atrasado","No Prazo")),"Não Planificado")</f>
        <v>Finalizado</v>
      </c>
      <c r="E15" s="244"/>
      <c r="F15" s="244"/>
      <c r="G15" s="244"/>
      <c r="H15" s="244"/>
      <c r="I15" s="244"/>
      <c r="J15" s="26"/>
      <c r="K15" s="238"/>
      <c r="L15" s="239"/>
      <c r="M15" s="239"/>
      <c r="N15" s="243"/>
      <c r="O15" s="238"/>
      <c r="P15" s="239"/>
      <c r="Q15" s="239"/>
      <c r="R15" s="243"/>
      <c r="S15" s="240"/>
      <c r="T15" s="239"/>
      <c r="U15" s="239"/>
      <c r="V15" s="243"/>
      <c r="W15" s="1"/>
      <c r="X15" s="1"/>
      <c r="Z15" s="6"/>
      <c r="AA15" s="7"/>
      <c r="AB15" s="7"/>
    </row>
    <row r="16" spans="1:28" ht="21" customHeight="1" x14ac:dyDescent="0.4">
      <c r="A16" s="1"/>
      <c r="B16" s="17"/>
      <c r="C16" s="17"/>
      <c r="D16" s="9"/>
      <c r="E16" s="86" t="str">
        <f>IF(COUNTA(F16:I16)=0,"NBC","BC")</f>
        <v>NBC</v>
      </c>
      <c r="F16" s="86"/>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64</v>
      </c>
      <c r="R17" s="241"/>
      <c r="S17" s="242"/>
      <c r="T17" s="241" t="s">
        <v>85</v>
      </c>
      <c r="U17" s="241"/>
      <c r="V17" s="242"/>
      <c r="W17" s="9"/>
      <c r="X17" s="9"/>
      <c r="Y17" s="23"/>
    </row>
    <row r="18" spans="1:25" ht="20.25" customHeight="1" outlineLevel="2" x14ac:dyDescent="0.35">
      <c r="A18" s="1"/>
      <c r="B18" s="245" t="s">
        <v>317</v>
      </c>
      <c r="C18" s="245"/>
      <c r="D18" s="42" t="s">
        <v>52</v>
      </c>
      <c r="E18" s="39">
        <v>0.01</v>
      </c>
      <c r="F18" s="41"/>
      <c r="G18" s="41"/>
      <c r="H18" s="41"/>
      <c r="I18" s="41"/>
      <c r="J18" s="9"/>
      <c r="K18" s="238" t="s">
        <v>519</v>
      </c>
      <c r="L18" s="240"/>
      <c r="M18" s="243"/>
      <c r="N18" s="238" t="s">
        <v>520</v>
      </c>
      <c r="O18" s="240"/>
      <c r="P18" s="243"/>
      <c r="Q18" s="238" t="s">
        <v>521</v>
      </c>
      <c r="R18" s="240"/>
      <c r="S18" s="243"/>
      <c r="T18" s="240" t="s">
        <v>522</v>
      </c>
      <c r="U18" s="240"/>
      <c r="V18" s="243"/>
      <c r="W18" s="9"/>
      <c r="X18" s="9"/>
      <c r="Y18" s="23"/>
    </row>
    <row r="19" spans="1:25" ht="124.5" customHeight="1" outlineLevel="2" x14ac:dyDescent="0.35">
      <c r="A19" s="1"/>
      <c r="B19" s="245"/>
      <c r="C19" s="245"/>
      <c r="D19" s="42" t="s">
        <v>91</v>
      </c>
      <c r="E19" s="308" t="s">
        <v>523</v>
      </c>
      <c r="F19" s="308"/>
      <c r="G19" s="308"/>
      <c r="H19" s="308"/>
      <c r="I19" s="308"/>
      <c r="J19" s="25"/>
      <c r="K19" s="238"/>
      <c r="L19" s="240"/>
      <c r="M19" s="243"/>
      <c r="N19" s="238"/>
      <c r="O19" s="240"/>
      <c r="P19" s="243"/>
      <c r="Q19" s="238"/>
      <c r="R19" s="240"/>
      <c r="S19" s="243"/>
      <c r="T19" s="240"/>
      <c r="U19" s="240"/>
      <c r="V19" s="243"/>
      <c r="W19" s="9"/>
      <c r="X19" s="9"/>
      <c r="Y19" s="23"/>
    </row>
    <row r="20" spans="1:25" ht="18.75" customHeight="1" outlineLevel="2" x14ac:dyDescent="0.35">
      <c r="A20" s="1"/>
      <c r="B20" s="245"/>
      <c r="C20" s="245"/>
      <c r="D20" s="247" t="s">
        <v>93</v>
      </c>
      <c r="E20" s="248" t="s">
        <v>152</v>
      </c>
      <c r="F20" s="248"/>
      <c r="G20" s="248"/>
      <c r="H20" s="248"/>
      <c r="I20" s="248"/>
      <c r="J20" s="25"/>
      <c r="K20" s="238"/>
      <c r="L20" s="240"/>
      <c r="M20" s="243"/>
      <c r="N20" s="238"/>
      <c r="O20" s="240"/>
      <c r="P20" s="243"/>
      <c r="Q20" s="238"/>
      <c r="R20" s="240"/>
      <c r="S20" s="243"/>
      <c r="T20" s="240"/>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524</v>
      </c>
      <c r="L21" s="240"/>
      <c r="M21" s="243"/>
      <c r="N21" s="238" t="s">
        <v>524</v>
      </c>
      <c r="O21" s="240"/>
      <c r="P21" s="243"/>
      <c r="Q21" s="238" t="s">
        <v>444</v>
      </c>
      <c r="R21" s="240"/>
      <c r="S21" s="243"/>
      <c r="T21" s="240" t="s">
        <v>385</v>
      </c>
      <c r="U21" s="240"/>
      <c r="V21" s="240"/>
      <c r="W21" s="9"/>
      <c r="X21" s="9"/>
      <c r="Y21" s="23"/>
    </row>
    <row r="22" spans="1:25" ht="14.5" x14ac:dyDescent="0.35">
      <c r="A22" s="1"/>
      <c r="B22" s="9"/>
      <c r="C22" s="9"/>
      <c r="D22" s="9"/>
      <c r="E22" s="9"/>
      <c r="F22" s="9"/>
      <c r="G22" s="9"/>
      <c r="H22" s="9"/>
      <c r="I22" s="9"/>
      <c r="J22" s="9"/>
      <c r="K22" s="68"/>
      <c r="L22" s="9"/>
      <c r="M22" s="69"/>
      <c r="N22" s="68"/>
      <c r="O22" s="9"/>
      <c r="P22" s="69"/>
      <c r="Q22" s="68"/>
      <c r="R22" s="9"/>
      <c r="S22" s="6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64" t="s">
        <v>99</v>
      </c>
      <c r="U23" s="24" t="s">
        <v>100</v>
      </c>
      <c r="V23" s="55" t="s">
        <v>101</v>
      </c>
      <c r="X23" s="9"/>
      <c r="Y23" s="23"/>
    </row>
    <row r="24" spans="1:25" ht="36.75" customHeight="1" x14ac:dyDescent="0.35">
      <c r="A24" s="1"/>
      <c r="B24" s="9"/>
      <c r="C24" s="9"/>
      <c r="D24" s="9"/>
      <c r="F24" s="235" t="s">
        <v>307</v>
      </c>
      <c r="G24" s="236" t="s">
        <v>36</v>
      </c>
      <c r="H24" s="236"/>
      <c r="I24" s="236"/>
      <c r="K24" s="56">
        <v>3</v>
      </c>
      <c r="L24" s="40">
        <v>3</v>
      </c>
      <c r="M24" s="237"/>
      <c r="N24" s="56">
        <v>3</v>
      </c>
      <c r="O24" s="40">
        <v>3</v>
      </c>
      <c r="P24" s="237"/>
      <c r="Q24" s="56">
        <v>1</v>
      </c>
      <c r="R24" s="40">
        <v>3</v>
      </c>
      <c r="S24" s="237"/>
      <c r="T24" s="40"/>
      <c r="U24" s="40">
        <v>3</v>
      </c>
      <c r="V24" s="237"/>
      <c r="X24" s="9"/>
      <c r="Y24" s="23"/>
    </row>
    <row r="25" spans="1:25" ht="20.5" x14ac:dyDescent="0.35">
      <c r="A25" s="1"/>
      <c r="B25" s="9"/>
      <c r="C25" s="9"/>
      <c r="D25" s="9"/>
      <c r="F25" s="235"/>
      <c r="G25" s="236"/>
      <c r="H25" s="236"/>
      <c r="I25" s="236"/>
      <c r="K25" s="57"/>
      <c r="L25" s="43"/>
      <c r="M25" s="237"/>
      <c r="N25" s="57"/>
      <c r="O25" s="43"/>
      <c r="P25" s="237"/>
      <c r="Q25" s="57"/>
      <c r="R25" s="43"/>
      <c r="S25" s="237"/>
      <c r="T25" s="43"/>
      <c r="U25" s="43"/>
      <c r="V25" s="237"/>
      <c r="X25" s="9"/>
      <c r="Y25" s="23"/>
    </row>
    <row r="26" spans="1:25" ht="208.5" customHeight="1" x14ac:dyDescent="0.35">
      <c r="A26" s="1"/>
      <c r="B26" s="9"/>
      <c r="C26" s="9"/>
      <c r="D26" s="9"/>
      <c r="F26" s="235"/>
      <c r="G26" s="236" t="s">
        <v>308</v>
      </c>
      <c r="H26" s="236"/>
      <c r="I26" s="236"/>
      <c r="K26" s="58" t="s">
        <v>525</v>
      </c>
      <c r="L26" s="45"/>
      <c r="M26" s="237"/>
      <c r="N26" s="58" t="s">
        <v>525</v>
      </c>
      <c r="O26" s="45"/>
      <c r="P26" s="237"/>
      <c r="Q26" s="58"/>
      <c r="R26" s="45" t="s">
        <v>1180</v>
      </c>
      <c r="S26" s="237"/>
      <c r="T26" s="45"/>
      <c r="U26" s="45" t="s">
        <v>1120</v>
      </c>
      <c r="V26" s="237"/>
      <c r="X26" s="9"/>
      <c r="Y26" s="23"/>
    </row>
    <row r="27" spans="1:25" ht="16.5" customHeight="1" x14ac:dyDescent="0.35">
      <c r="A27" s="1"/>
      <c r="B27" s="9"/>
      <c r="C27" s="9"/>
      <c r="D27" s="9"/>
      <c r="F27" s="235"/>
      <c r="G27" s="236" t="s">
        <v>311</v>
      </c>
      <c r="H27" s="236"/>
      <c r="I27" s="236"/>
      <c r="K27" s="59"/>
      <c r="L27" s="25"/>
      <c r="M27" s="60"/>
      <c r="N27" s="59"/>
      <c r="O27" s="25"/>
      <c r="P27" s="101"/>
      <c r="Q27" s="59"/>
      <c r="R27" s="25"/>
      <c r="S27" s="60"/>
      <c r="T27" s="59"/>
      <c r="U27" s="25"/>
      <c r="V27" s="60"/>
      <c r="X27" s="9"/>
      <c r="Y27" s="23"/>
    </row>
    <row r="28" spans="1:25" ht="16.5"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6.5"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6.5"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6.5"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6.5"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6.5"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6.5"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6.5"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6.5"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6.5"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6.5"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6.5"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6.5"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6.5"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6.5"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6.5"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6.5"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6.5"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6.5"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6.5"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6.5"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6.5"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 ref="M12:N12"/>
    <mergeCell ref="O12:P12"/>
    <mergeCell ref="K17:M17"/>
    <mergeCell ref="N17:P17"/>
    <mergeCell ref="K14:K15"/>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D15:I15"/>
    <mergeCell ref="B18:C21"/>
    <mergeCell ref="K18:M19"/>
    <mergeCell ref="N18:P19"/>
    <mergeCell ref="Q18:S19"/>
    <mergeCell ref="Q17:S17"/>
    <mergeCell ref="T18:V19"/>
    <mergeCell ref="E19:I19"/>
    <mergeCell ref="D20:D21"/>
    <mergeCell ref="E20:I21"/>
    <mergeCell ref="K20:M20"/>
    <mergeCell ref="N20:P20"/>
    <mergeCell ref="V24:V26"/>
    <mergeCell ref="G26:I26"/>
    <mergeCell ref="G27:I49"/>
    <mergeCell ref="Q20:S20"/>
    <mergeCell ref="T20:V20"/>
    <mergeCell ref="K21:M21"/>
    <mergeCell ref="N21:P21"/>
    <mergeCell ref="Q21:S21"/>
    <mergeCell ref="T21:V21"/>
    <mergeCell ref="F24:F49"/>
    <mergeCell ref="G24:I25"/>
    <mergeCell ref="M24:M26"/>
    <mergeCell ref="P24:P26"/>
    <mergeCell ref="S24:S26"/>
  </mergeCells>
  <conditionalFormatting sqref="D15:I15">
    <cfRule type="containsText" dxfId="716" priority="2" operator="containsText" text="Finalizado">
      <formula>NOT(ISERROR(SEARCH("Finalizado",D15)))</formula>
    </cfRule>
    <cfRule type="containsText" dxfId="715" priority="3" operator="containsText" text="Não Planificado">
      <formula>NOT(ISERROR(SEARCH("Não Planificado",D15)))</formula>
    </cfRule>
    <cfRule type="containsText" dxfId="714" priority="4" operator="containsText" text="No Prazo">
      <formula>NOT(ISERROR(SEARCH("No Prazo",D15)))</formula>
    </cfRule>
    <cfRule type="containsText" dxfId="713" priority="5" operator="containsText" text="Atrasado">
      <formula>NOT(ISERROR(SEARCH("Atrasado",D15)))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28">
      <iconSet showValue="0">
        <cfvo type="percent" val="0"/>
        <cfvo type="num" val="2"/>
        <cfvo type="num" val="3"/>
      </iconSet>
    </cfRule>
  </conditionalFormatting>
  <conditionalFormatting sqref="K25:L25">
    <cfRule type="containsText" dxfId="712" priority="38" operator="containsText" text="PENDIENTE">
      <formula>NOT(ISERROR(SEARCH("PENDIENTE",K25)))</formula>
    </cfRule>
    <cfRule type="containsText" dxfId="711" priority="39" operator="containsText" text="NO VALIDADO">
      <formula>NOT(ISERROR(SEARCH("NO VALIDADO",K25)))</formula>
    </cfRule>
    <cfRule type="containsText" dxfId="710" priority="40" operator="containsText" text="VALIDADO">
      <formula>NOT(ISERROR(SEARCH("VALIDADO",K25)))</formula>
    </cfRule>
  </conditionalFormatting>
  <conditionalFormatting sqref="N25:O25">
    <cfRule type="containsText" dxfId="709" priority="35" operator="containsText" text="PENDIENTE">
      <formula>NOT(ISERROR(SEARCH("PENDIENTE",N25)))</formula>
    </cfRule>
    <cfRule type="containsText" dxfId="708" priority="36" operator="containsText" text="NO VALIDADO">
      <formula>NOT(ISERROR(SEARCH("NO VALIDADO",N25)))</formula>
    </cfRule>
    <cfRule type="containsText" dxfId="707" priority="37" operator="containsText" text="VALIDADO">
      <formula>NOT(ISERROR(SEARCH("VALIDADO",N25)))</formula>
    </cfRule>
  </conditionalFormatting>
  <conditionalFormatting sqref="Q25:R25">
    <cfRule type="containsText" dxfId="706" priority="32" operator="containsText" text="PENDIENTE">
      <formula>NOT(ISERROR(SEARCH("PENDIENTE",Q25)))</formula>
    </cfRule>
    <cfRule type="containsText" dxfId="705" priority="33" operator="containsText" text="NO VALIDADO">
      <formula>NOT(ISERROR(SEARCH("NO VALIDADO",Q25)))</formula>
    </cfRule>
    <cfRule type="containsText" dxfId="704" priority="34" operator="containsText" text="VALIDADO">
      <formula>NOT(ISERROR(SEARCH("VALIDADO",Q25)))</formula>
    </cfRule>
  </conditionalFormatting>
  <conditionalFormatting sqref="T25:U25">
    <cfRule type="containsText" dxfId="703" priority="29" operator="containsText" text="PENDIENTE">
      <formula>NOT(ISERROR(SEARCH("PENDIENTE",T25)))</formula>
    </cfRule>
    <cfRule type="containsText" dxfId="702" priority="30" operator="containsText" text="NO VALIDADO">
      <formula>NOT(ISERROR(SEARCH("NO VALIDADO",T25)))</formula>
    </cfRule>
    <cfRule type="containsText" dxfId="701" priority="31" operator="containsText" text="VALIDADO">
      <formula>NOT(ISERROR(SEARCH("VALIDADO",T25)))</formula>
    </cfRule>
  </conditionalFormatting>
  <dataValidations count="6">
    <dataValidation type="list" allowBlank="1" showInputMessage="1" showErrorMessage="1" sqref="AB14:AB15" xr:uid="{A1F2E86C-8A21-43FA-81C7-5D4D4B098ADA}">
      <formula1>"No Cumple, Parcial, Cumple, Más que Cumple, Mejor Práctica"</formula1>
    </dataValidation>
    <dataValidation type="list" allowBlank="1" showInputMessage="1" showErrorMessage="1" sqref="K14:K15 O14:O15 S14:S15" xr:uid="{AC8BEDD1-A61F-44E7-966C-EF23191CE3E6}">
      <formula1>"No Iniciado, En Progreso,Finalizado"</formula1>
    </dataValidation>
    <dataValidation type="list" allowBlank="1" showInputMessage="1" showErrorMessage="1" sqref="D10 R14:R15 N14:N15 V14:V15" xr:uid="{CE0C7849-279A-47BD-B6F5-2F21417FB7A7}">
      <formula1>"Não Cumpre, Parcial, Cumpre, Mais que Cumpre, Melhor Prática"</formula1>
    </dataValidation>
    <dataValidation type="list" allowBlank="1" showInputMessage="1" showErrorMessage="1" sqref="O10" xr:uid="{0DBD206C-69FA-42EC-B1A6-5D75EA4392AD}">
      <formula1>"Alta,Baixa,Não Planificado"</formula1>
    </dataValidation>
    <dataValidation type="list" allowBlank="1" showInputMessage="1" showErrorMessage="1" sqref="M12:N12 Q12:R12 U12:V12" xr:uid="{D2589ACB-0EAA-49ED-A5C6-B92B29E45EF1}">
      <formula1>"Maio,Junho,Julho,Agosto,Setembro,Outubro"</formula1>
    </dataValidation>
    <dataValidation type="list" allowBlank="1" showInputMessage="1" showErrorMessage="1" sqref="Q10 S10" xr:uid="{E5696962-F5B0-4600-89CA-01F720EA6D83}">
      <formula1>" Junho,Julho,Agosto,Setembro,Outubro"</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2C7B2F0C-EF98-44AC-B187-BE82E26A4022}">
            <x14:iconSet iconSet="3Stars" showValue="0">
              <x14:cfvo type="percent">
                <xm:f>0</xm:f>
              </x14:cfvo>
              <x14:cfvo type="num">
                <xm:f>2</xm:f>
              </x14:cfvo>
              <x14:cfvo type="num">
                <xm:f>3</xm:f>
              </x14:cfvo>
            </x14:iconSet>
          </x14:cfRule>
          <xm:sqref>M10</xm:sqref>
        </x14:conditionalFormatting>
      </x14:conditionalFormattings>
    </ext>
  </extLst>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344A20-A0D9-4A64-87D3-749C7134B22C}">
  <dimension ref="A1:AB51"/>
  <sheetViews>
    <sheetView showGridLines="0" zoomScale="70" zoomScaleNormal="70" workbookViewId="0">
      <pane xSplit="3" ySplit="4" topLeftCell="M7" activePane="bottomRight" state="frozen"/>
      <selection activeCell="K3" sqref="K3:S4"/>
      <selection pane="topRight" activeCell="K3" sqref="K3:S4"/>
      <selection pane="bottomLeft" activeCell="K3" sqref="K3:S4"/>
      <selection pane="bottomRight" activeCell="U27" sqref="U27"/>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00" t="s">
        <v>526</v>
      </c>
      <c r="L3" s="300"/>
      <c r="M3" s="300"/>
      <c r="N3" s="300"/>
      <c r="O3" s="300"/>
      <c r="P3" s="300"/>
      <c r="Q3" s="300"/>
      <c r="R3" s="300"/>
      <c r="S3" s="300"/>
      <c r="T3" s="63"/>
      <c r="U3" s="63"/>
      <c r="V3" s="63"/>
      <c r="W3" s="10"/>
      <c r="X3" s="10"/>
      <c r="Y3" s="12"/>
      <c r="Z3" s="12"/>
      <c r="AA3" s="12"/>
    </row>
    <row r="4" spans="1:28" ht="35.25" customHeight="1" x14ac:dyDescent="0.35">
      <c r="A4" s="1"/>
      <c r="B4" s="1"/>
      <c r="C4" s="10"/>
      <c r="D4" s="255"/>
      <c r="E4" s="255"/>
      <c r="F4" s="255"/>
      <c r="G4" s="255"/>
      <c r="H4" s="255"/>
      <c r="I4" s="255"/>
      <c r="J4" s="61"/>
      <c r="K4" s="301"/>
      <c r="L4" s="301"/>
      <c r="M4" s="301"/>
      <c r="N4" s="301"/>
      <c r="O4" s="301"/>
      <c r="P4" s="301"/>
      <c r="Q4" s="301"/>
      <c r="R4" s="301"/>
      <c r="S4" s="301"/>
      <c r="T4" s="61"/>
      <c r="U4" s="61"/>
      <c r="V4" s="61"/>
      <c r="W4" s="61"/>
      <c r="X4" s="14"/>
      <c r="Y4" s="21"/>
      <c r="Z4" s="22"/>
      <c r="AA4" s="22"/>
    </row>
    <row r="5" spans="1:28" ht="32.5" x14ac:dyDescent="0.6">
      <c r="A5" s="1"/>
      <c r="B5" s="15"/>
      <c r="C5" s="13"/>
      <c r="D5" s="258" t="s">
        <v>293</v>
      </c>
      <c r="E5" s="258"/>
      <c r="F5" s="258"/>
      <c r="G5" s="258"/>
      <c r="H5" s="258"/>
      <c r="I5" s="258"/>
      <c r="J5" s="26"/>
      <c r="K5" s="258" t="s">
        <v>294</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Não cumpre</v>
      </c>
      <c r="E7" s="47">
        <f>IF($D7="Não cumpre",0,IF($D7="Parcial",$E$18*0.4,IF($D7="Cumpre",$E$18*0.7,IF($D7="Mais que Cumpre",$E$18*0.85,IF($D7="Melhor Prática",$E$18,0)))))</f>
        <v>0</v>
      </c>
      <c r="F7" s="48">
        <f>IF($K$24&lt;&gt;"",IF($K$24=3,3,IF($K$24=2,2,1)),"")</f>
        <v>2</v>
      </c>
      <c r="G7" s="48" t="str">
        <f>IF($N$24&lt;&gt;"",IF($N$24=3,3,IF($N$24=2,2,1)),"")</f>
        <v/>
      </c>
      <c r="H7" s="48" t="str">
        <f>IF($Q$24&lt;&gt;"",IF($Q$24=3,3,IF($Q$24=2,2,1)),"")</f>
        <v/>
      </c>
      <c r="I7" s="48" t="str">
        <f>IF($T$24&lt;&gt;"",IF($T$24=3,3,IF($T$24=2,2,1)),"")</f>
        <v/>
      </c>
      <c r="J7" s="32"/>
      <c r="K7" s="49" t="s">
        <v>297</v>
      </c>
      <c r="L7" s="46" t="s">
        <v>60</v>
      </c>
      <c r="M7" s="260"/>
      <c r="N7" s="260"/>
      <c r="O7" s="260"/>
      <c r="P7" s="46" t="s">
        <v>62</v>
      </c>
      <c r="Q7" s="260" t="s">
        <v>527</v>
      </c>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t="str">
        <f>IF(Q10="Junio",6,IF(Q10="Julio",7,IF(Q10="Agosto",8,IF(Q10="Septiembre",9,IF(Q10="Octubre",10,"")))))</f>
        <v/>
      </c>
      <c r="R9" s="35"/>
      <c r="S9" s="92" t="str">
        <f>IF(S10="Junio",6,IF(S10="Julio",7,IF(S10="Agosto",8,IF(S10="Septiembre",9,IF(S10="Octubre",10,"")))))</f>
        <v/>
      </c>
      <c r="T9" s="33"/>
      <c r="U9" s="33"/>
      <c r="V9" s="33"/>
      <c r="W9" s="1"/>
      <c r="X9" s="1"/>
    </row>
    <row r="10" spans="1:28" ht="59.25" customHeight="1" outlineLevel="1" x14ac:dyDescent="0.35">
      <c r="A10" s="1"/>
      <c r="B10" s="262" t="s">
        <v>299</v>
      </c>
      <c r="C10" s="262"/>
      <c r="D10" s="110" t="s">
        <v>85</v>
      </c>
      <c r="E10" s="51">
        <f>IF($D10="Não cumpre",0,IF($D10="Parcial",$E$18*0.4,IF($D10="Cumpre",$E$18*0.7,IF($D10="Mais que Cumpre",$E$18*0.85,IF($D10="Melhor Prática",$E$18,0)))))</f>
        <v>5.0000000000000001E-3</v>
      </c>
      <c r="F10" s="52" t="str">
        <f>IF(K20="D","D","-")</f>
        <v>-</v>
      </c>
      <c r="G10" s="52" t="str">
        <f>IF(N20="D","D","-")</f>
        <v>-</v>
      </c>
      <c r="H10" s="52" t="str">
        <f>IF(Q20="D","D","-")</f>
        <v>-</v>
      </c>
      <c r="I10" s="52" t="str">
        <f>IF(T20="D","D","-")</f>
        <v>-</v>
      </c>
      <c r="J10" s="32"/>
      <c r="K10" s="65" t="s">
        <v>300</v>
      </c>
      <c r="L10" s="50" t="s">
        <v>66</v>
      </c>
      <c r="M10" s="74">
        <v>2</v>
      </c>
      <c r="N10" s="50" t="s">
        <v>67</v>
      </c>
      <c r="O10" s="53" t="s">
        <v>68</v>
      </c>
      <c r="P10" s="50" t="s">
        <v>69</v>
      </c>
      <c r="Q10" s="91" t="s">
        <v>72</v>
      </c>
      <c r="R10" s="50" t="s">
        <v>71</v>
      </c>
      <c r="S10" s="91" t="s">
        <v>363</v>
      </c>
      <c r="T10" s="50" t="s">
        <v>73</v>
      </c>
      <c r="U10" s="53" t="s">
        <v>528</v>
      </c>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75</v>
      </c>
      <c r="C12" s="263"/>
      <c r="D12" s="265" t="str">
        <f>IF(F12="","",IF(AND(I12=3,H12=3,G12=3,F12=3),"Melhor Prática",
IF(AND(H12=3,G12=3,F12=3),"Mais que Cumpre",
IF(AND(G12=3,F12=3),"Cumpre",
IF(F12=3,"Parcial","Não cumpre")))))</f>
        <v>Melhor Prática</v>
      </c>
      <c r="E12" s="266">
        <f>IF($D12="Não cumpre",0,IF($D12="Parcial",$E$18*0.4,IF($D12="Cumpre",$E$18*0.7,IF($D12="Mais que Cumpre",$E$18*0.85,IF($D12="Melhor Prática",$E$18,0)))))</f>
        <v>5.0000000000000001E-3</v>
      </c>
      <c r="F12" s="261">
        <f>IF($L$24&lt;&gt;"",IF($L$24=3,3,IF($L$24=2,2,1)),"")</f>
        <v>3</v>
      </c>
      <c r="G12" s="261">
        <f>IF($O$24&lt;&gt;"",IF($O$24=3,3,IF($O$24=2,2,1)),"")</f>
        <v>3</v>
      </c>
      <c r="H12" s="261">
        <f>IF($R$24&lt;&gt;"",IF($R$24=3,3,IF($R$24=2,2,1)),"")</f>
        <v>3</v>
      </c>
      <c r="I12" s="261">
        <f>IF($U$24&lt;&gt;"",IF($U$24=3,3,IF($U$24=2,2,1)),"")</f>
        <v>3</v>
      </c>
      <c r="J12" s="32"/>
      <c r="K12" s="299" t="s">
        <v>76</v>
      </c>
      <c r="L12" s="251"/>
      <c r="M12" s="249" t="s">
        <v>363</v>
      </c>
      <c r="N12" s="250"/>
      <c r="O12" s="299" t="s">
        <v>76</v>
      </c>
      <c r="P12" s="251"/>
      <c r="Q12" s="249" t="s">
        <v>363</v>
      </c>
      <c r="R12" s="250"/>
      <c r="S12" s="251" t="s">
        <v>76</v>
      </c>
      <c r="T12" s="251"/>
      <c r="U12" s="249" t="s">
        <v>303</v>
      </c>
      <c r="V12" s="250"/>
      <c r="W12" s="9"/>
      <c r="X12" s="9"/>
      <c r="Y12" s="23"/>
      <c r="Z12" s="2"/>
      <c r="AA12" s="2"/>
      <c r="AB12" s="2"/>
    </row>
    <row r="13" spans="1:28" ht="35.25" customHeight="1" outlineLevel="1" x14ac:dyDescent="0.35">
      <c r="A13" s="1"/>
      <c r="B13" s="264"/>
      <c r="C13" s="264"/>
      <c r="D13" s="265" t="str">
        <f t="shared" ref="D13:D14" si="0">IF(F13="","",IF(AND(I13=3,H13=3,G13=3,F13=3),"MEJOR PRÁCTICA",
IF(AND(H13=3,G13=3,F13=3),"MÁS QUE CUMPLE",
IF(AND(G13=3,F13=3),"CUMPLE",
IF(F13=3,"PARCIAL","NO CUMPLE")))))</f>
        <v/>
      </c>
      <c r="E13" s="266">
        <f>IF($D13="No Cumple",0,IF($D13="Parcial",$E$18*0.4,IF($D13="Cumple",$E$18*0.7,IF($D13="Más que Cumple",$E$18*0.85,IF($D13="Mejor Práctica",$E$18,0)))))</f>
        <v>0</v>
      </c>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304</v>
      </c>
      <c r="W13" s="1"/>
      <c r="X13" s="1"/>
      <c r="Z13" s="3"/>
      <c r="AA13" s="4"/>
      <c r="AB13" s="5"/>
    </row>
    <row r="14" spans="1:28" ht="18.75" customHeight="1" outlineLevel="1" x14ac:dyDescent="0.35">
      <c r="A14" s="1"/>
      <c r="B14" s="264"/>
      <c r="C14" s="264"/>
      <c r="D14" s="265" t="str">
        <f t="shared" si="0"/>
        <v/>
      </c>
      <c r="E14" s="266">
        <f>IF($D14="No Cumple",0,IF($D14="Parcial",$E$18*0.4,IF($D14="Cumple",$E$18*0.7,IF($D14="Más que Cumple",$E$18*0.85,IF($D14="Mejor Práctica",$E$18,0)))))</f>
        <v>0</v>
      </c>
      <c r="F14" s="38"/>
      <c r="G14" s="38"/>
      <c r="H14" s="38"/>
      <c r="I14" s="38"/>
      <c r="J14" s="32"/>
      <c r="K14" s="238" t="s">
        <v>1043</v>
      </c>
      <c r="L14" s="239"/>
      <c r="M14" s="239"/>
      <c r="N14" s="243" t="s">
        <v>82</v>
      </c>
      <c r="O14" s="238" t="s">
        <v>1043</v>
      </c>
      <c r="P14" s="239" t="s">
        <v>1093</v>
      </c>
      <c r="Q14" s="239"/>
      <c r="R14" s="243" t="s">
        <v>83</v>
      </c>
      <c r="S14" s="240"/>
      <c r="T14" s="239"/>
      <c r="U14" s="239"/>
      <c r="V14" s="243"/>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IF(OR(AND(S10=U12,S14&lt;&gt;"finalizado"),AND(S10=Q12,O14&lt;&gt;"finalizado"),AND(S10=M12,K14&lt;&gt;"finalizado")),"Atrasado","No Prazo")),"Não Planificado")</f>
        <v>Atrasado</v>
      </c>
      <c r="E15" s="244"/>
      <c r="F15" s="244"/>
      <c r="G15" s="244"/>
      <c r="H15" s="244"/>
      <c r="I15" s="244"/>
      <c r="J15" s="26"/>
      <c r="K15" s="238"/>
      <c r="L15" s="239"/>
      <c r="M15" s="239"/>
      <c r="N15" s="243"/>
      <c r="O15" s="238"/>
      <c r="P15" s="239"/>
      <c r="Q15" s="239"/>
      <c r="R15" s="243"/>
      <c r="S15" s="240"/>
      <c r="T15" s="239"/>
      <c r="U15" s="239"/>
      <c r="V15" s="243"/>
      <c r="W15" s="1"/>
      <c r="X15" s="1"/>
      <c r="Z15" s="6"/>
      <c r="AA15" s="7"/>
      <c r="AB15" s="7"/>
    </row>
    <row r="16" spans="1:28" ht="21" customHeight="1" x14ac:dyDescent="0.4">
      <c r="A16" s="1"/>
      <c r="B16" s="17"/>
      <c r="C16" s="17"/>
      <c r="D16" s="9"/>
      <c r="E16" s="86" t="str">
        <f>IF(COUNTA(F16:I16)=0,"NBC","BC")</f>
        <v>NBC</v>
      </c>
      <c r="F16" s="86"/>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64</v>
      </c>
      <c r="R17" s="241"/>
      <c r="S17" s="242"/>
      <c r="T17" s="241" t="s">
        <v>85</v>
      </c>
      <c r="U17" s="241"/>
      <c r="V17" s="242"/>
      <c r="W17" s="9"/>
      <c r="X17" s="9"/>
      <c r="Y17" s="23"/>
    </row>
    <row r="18" spans="1:25" ht="20.25" customHeight="1" outlineLevel="2" x14ac:dyDescent="0.35">
      <c r="A18" s="1"/>
      <c r="B18" s="245" t="s">
        <v>317</v>
      </c>
      <c r="C18" s="245"/>
      <c r="D18" s="42" t="s">
        <v>52</v>
      </c>
      <c r="E18" s="39">
        <v>5.0000000000000001E-3</v>
      </c>
      <c r="F18" s="41"/>
      <c r="G18" s="41"/>
      <c r="H18" s="41"/>
      <c r="I18" s="41"/>
      <c r="J18" s="9"/>
      <c r="K18" s="238" t="s">
        <v>529</v>
      </c>
      <c r="L18" s="240"/>
      <c r="M18" s="243"/>
      <c r="N18" s="238" t="s">
        <v>530</v>
      </c>
      <c r="O18" s="240"/>
      <c r="P18" s="243"/>
      <c r="Q18" s="238" t="s">
        <v>531</v>
      </c>
      <c r="R18" s="240"/>
      <c r="S18" s="243"/>
      <c r="T18" s="240" t="s">
        <v>532</v>
      </c>
      <c r="U18" s="240"/>
      <c r="V18" s="243"/>
      <c r="W18" s="9"/>
      <c r="X18" s="9"/>
      <c r="Y18" s="23"/>
    </row>
    <row r="19" spans="1:25" ht="124.5" customHeight="1" outlineLevel="2" x14ac:dyDescent="0.35">
      <c r="A19" s="1"/>
      <c r="B19" s="245"/>
      <c r="C19" s="245"/>
      <c r="D19" s="42" t="s">
        <v>91</v>
      </c>
      <c r="E19" s="308" t="s">
        <v>533</v>
      </c>
      <c r="F19" s="308"/>
      <c r="G19" s="308"/>
      <c r="H19" s="308"/>
      <c r="I19" s="308"/>
      <c r="J19" s="25"/>
      <c r="K19" s="238"/>
      <c r="L19" s="240"/>
      <c r="M19" s="243"/>
      <c r="N19" s="238"/>
      <c r="O19" s="240"/>
      <c r="P19" s="243"/>
      <c r="Q19" s="238"/>
      <c r="R19" s="240"/>
      <c r="S19" s="243"/>
      <c r="T19" s="240"/>
      <c r="U19" s="240"/>
      <c r="V19" s="243"/>
      <c r="W19" s="9"/>
      <c r="X19" s="9"/>
      <c r="Y19" s="23"/>
    </row>
    <row r="20" spans="1:25" ht="18.75" customHeight="1" outlineLevel="2" x14ac:dyDescent="0.35">
      <c r="A20" s="1"/>
      <c r="B20" s="245"/>
      <c r="C20" s="245"/>
      <c r="D20" s="247" t="s">
        <v>93</v>
      </c>
      <c r="E20" s="248" t="s">
        <v>152</v>
      </c>
      <c r="F20" s="248"/>
      <c r="G20" s="248"/>
      <c r="H20" s="248"/>
      <c r="I20" s="248"/>
      <c r="J20" s="25"/>
      <c r="K20" s="238"/>
      <c r="L20" s="240"/>
      <c r="M20" s="243"/>
      <c r="N20" s="238"/>
      <c r="O20" s="240"/>
      <c r="P20" s="243"/>
      <c r="Q20" s="238"/>
      <c r="R20" s="240"/>
      <c r="S20" s="243"/>
      <c r="T20" s="240"/>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534</v>
      </c>
      <c r="L21" s="240"/>
      <c r="M21" s="243"/>
      <c r="N21" s="238" t="s">
        <v>535</v>
      </c>
      <c r="O21" s="240"/>
      <c r="P21" s="243"/>
      <c r="Q21" s="238" t="s">
        <v>444</v>
      </c>
      <c r="R21" s="240"/>
      <c r="S21" s="243"/>
      <c r="T21" s="240" t="s">
        <v>385</v>
      </c>
      <c r="U21" s="240"/>
      <c r="V21" s="240"/>
      <c r="W21" s="9"/>
      <c r="X21" s="9"/>
      <c r="Y21" s="23"/>
    </row>
    <row r="22" spans="1:25" ht="14.5" x14ac:dyDescent="0.35">
      <c r="A22" s="1"/>
      <c r="B22" s="9"/>
      <c r="C22" s="9"/>
      <c r="D22" s="9"/>
      <c r="E22" s="9"/>
      <c r="F22" s="9"/>
      <c r="G22" s="9"/>
      <c r="H22" s="9"/>
      <c r="I22" s="9"/>
      <c r="J22" s="9"/>
      <c r="K22" s="68"/>
      <c r="L22" s="9"/>
      <c r="M22" s="69"/>
      <c r="N22" s="68"/>
      <c r="O22" s="9"/>
      <c r="P22" s="69"/>
      <c r="Q22" s="68"/>
      <c r="R22" s="9"/>
      <c r="S22" s="6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64" t="s">
        <v>99</v>
      </c>
      <c r="U23" s="24" t="s">
        <v>100</v>
      </c>
      <c r="V23" s="55" t="s">
        <v>101</v>
      </c>
      <c r="X23" s="9"/>
      <c r="Y23" s="23"/>
    </row>
    <row r="24" spans="1:25" ht="36.75" customHeight="1" x14ac:dyDescent="0.35">
      <c r="A24" s="1"/>
      <c r="B24" s="9"/>
      <c r="C24" s="9"/>
      <c r="D24" s="9"/>
      <c r="F24" s="235" t="s">
        <v>307</v>
      </c>
      <c r="G24" s="236" t="s">
        <v>36</v>
      </c>
      <c r="H24" s="236"/>
      <c r="I24" s="236"/>
      <c r="K24" s="56">
        <v>2</v>
      </c>
      <c r="L24" s="40">
        <v>3</v>
      </c>
      <c r="M24" s="237"/>
      <c r="N24" s="56"/>
      <c r="O24" s="40">
        <v>3</v>
      </c>
      <c r="P24" s="237"/>
      <c r="Q24" s="56"/>
      <c r="R24" s="40">
        <v>3</v>
      </c>
      <c r="S24" s="237"/>
      <c r="T24" s="40"/>
      <c r="U24" s="40">
        <v>3</v>
      </c>
      <c r="V24" s="237"/>
      <c r="X24" s="9"/>
      <c r="Y24" s="23"/>
    </row>
    <row r="25" spans="1:25" ht="20.5" x14ac:dyDescent="0.35">
      <c r="A25" s="1"/>
      <c r="B25" s="9"/>
      <c r="C25" s="9"/>
      <c r="D25" s="9"/>
      <c r="F25" s="235"/>
      <c r="G25" s="236"/>
      <c r="H25" s="236"/>
      <c r="I25" s="236"/>
      <c r="K25" s="57"/>
      <c r="L25" s="43"/>
      <c r="M25" s="237"/>
      <c r="N25" s="57"/>
      <c r="O25" s="43"/>
      <c r="P25" s="237"/>
      <c r="Q25" s="57"/>
      <c r="R25" s="43"/>
      <c r="S25" s="237"/>
      <c r="T25" s="43"/>
      <c r="U25" s="43"/>
      <c r="V25" s="237"/>
      <c r="X25" s="9"/>
      <c r="Y25" s="23"/>
    </row>
    <row r="26" spans="1:25" ht="208.5" customHeight="1" x14ac:dyDescent="0.35">
      <c r="A26" s="1"/>
      <c r="B26" s="9"/>
      <c r="C26" s="9"/>
      <c r="D26" s="9"/>
      <c r="F26" s="235"/>
      <c r="G26" s="236" t="s">
        <v>308</v>
      </c>
      <c r="H26" s="236"/>
      <c r="I26" s="236"/>
      <c r="K26" s="58"/>
      <c r="L26" s="45" t="s">
        <v>1181</v>
      </c>
      <c r="M26" s="237"/>
      <c r="N26" s="58"/>
      <c r="O26" s="45" t="s">
        <v>1166</v>
      </c>
      <c r="P26" s="237"/>
      <c r="Q26" s="58" t="s">
        <v>536</v>
      </c>
      <c r="R26" s="45" t="s">
        <v>1182</v>
      </c>
      <c r="S26" s="237"/>
      <c r="T26" s="45"/>
      <c r="U26" s="45" t="s">
        <v>1231</v>
      </c>
      <c r="V26" s="237"/>
      <c r="X26" s="9"/>
      <c r="Y26" s="23"/>
    </row>
    <row r="27" spans="1:25" ht="16.5" customHeight="1" x14ac:dyDescent="0.35">
      <c r="A27" s="1"/>
      <c r="B27" s="9"/>
      <c r="C27" s="9"/>
      <c r="D27" s="9"/>
      <c r="F27" s="235"/>
      <c r="G27" s="236" t="s">
        <v>311</v>
      </c>
      <c r="H27" s="236"/>
      <c r="I27" s="236"/>
      <c r="K27" s="59"/>
      <c r="L27" s="25"/>
      <c r="M27" s="60"/>
      <c r="N27" s="59"/>
      <c r="O27" s="25"/>
      <c r="P27" s="101"/>
      <c r="Q27" s="59"/>
      <c r="R27" s="25"/>
      <c r="S27" s="60"/>
      <c r="T27" s="59"/>
      <c r="U27" s="25"/>
      <c r="V27" s="60"/>
      <c r="X27" s="9"/>
      <c r="Y27" s="23"/>
    </row>
    <row r="28" spans="1:25" ht="16.5"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6.5"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6.5"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6.5"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6.5"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6.5"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6.5"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6.5"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6.5"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6.5"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6.5"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6.5"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6.5"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6.5"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6.5"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6.5"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6.5"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6.5"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6.5"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6.5"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6.5"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6.5"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 ref="M12:N12"/>
    <mergeCell ref="O12:P12"/>
    <mergeCell ref="K17:M17"/>
    <mergeCell ref="N17:P17"/>
    <mergeCell ref="K14:K15"/>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D15:I15"/>
    <mergeCell ref="B18:C21"/>
    <mergeCell ref="K18:M19"/>
    <mergeCell ref="N18:P19"/>
    <mergeCell ref="Q18:S19"/>
    <mergeCell ref="Q17:S17"/>
    <mergeCell ref="T18:V19"/>
    <mergeCell ref="E19:I19"/>
    <mergeCell ref="D20:D21"/>
    <mergeCell ref="E20:I21"/>
    <mergeCell ref="K20:M20"/>
    <mergeCell ref="N20:P20"/>
    <mergeCell ref="V24:V26"/>
    <mergeCell ref="G26:I26"/>
    <mergeCell ref="G27:I49"/>
    <mergeCell ref="Q20:S20"/>
    <mergeCell ref="T20:V20"/>
    <mergeCell ref="K21:M21"/>
    <mergeCell ref="N21:P21"/>
    <mergeCell ref="Q21:S21"/>
    <mergeCell ref="T21:V21"/>
    <mergeCell ref="F24:F49"/>
    <mergeCell ref="G24:I25"/>
    <mergeCell ref="M24:M26"/>
    <mergeCell ref="P24:P26"/>
    <mergeCell ref="S24:S26"/>
  </mergeCells>
  <conditionalFormatting sqref="D15:I15">
    <cfRule type="containsText" dxfId="700" priority="2" operator="containsText" text="Finalizado">
      <formula>NOT(ISERROR(SEARCH("Finalizado",D15)))</formula>
    </cfRule>
    <cfRule type="containsText" dxfId="699" priority="3" operator="containsText" text="Não Planificado">
      <formula>NOT(ISERROR(SEARCH("Não Planificado",D15)))</formula>
    </cfRule>
    <cfRule type="containsText" dxfId="698" priority="4" operator="containsText" text="No Prazo">
      <formula>NOT(ISERROR(SEARCH("No Prazo",D15)))</formula>
    </cfRule>
    <cfRule type="containsText" dxfId="697" priority="5" operator="containsText" text="Atrasado">
      <formula>NOT(ISERROR(SEARCH("Atrasado",D15)))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28">
      <iconSet showValue="0">
        <cfvo type="percent" val="0"/>
        <cfvo type="num" val="2"/>
        <cfvo type="num" val="3"/>
      </iconSet>
    </cfRule>
  </conditionalFormatting>
  <conditionalFormatting sqref="K25:L25">
    <cfRule type="containsText" dxfId="696" priority="38" operator="containsText" text="PENDIENTE">
      <formula>NOT(ISERROR(SEARCH("PENDIENTE",K25)))</formula>
    </cfRule>
    <cfRule type="containsText" dxfId="695" priority="39" operator="containsText" text="NO VALIDADO">
      <formula>NOT(ISERROR(SEARCH("NO VALIDADO",K25)))</formula>
    </cfRule>
    <cfRule type="containsText" dxfId="694" priority="40" operator="containsText" text="VALIDADO">
      <formula>NOT(ISERROR(SEARCH("VALIDADO",K25)))</formula>
    </cfRule>
  </conditionalFormatting>
  <conditionalFormatting sqref="N25:O25">
    <cfRule type="containsText" dxfId="693" priority="35" operator="containsText" text="PENDIENTE">
      <formula>NOT(ISERROR(SEARCH("PENDIENTE",N25)))</formula>
    </cfRule>
    <cfRule type="containsText" dxfId="692" priority="36" operator="containsText" text="NO VALIDADO">
      <formula>NOT(ISERROR(SEARCH("NO VALIDADO",N25)))</formula>
    </cfRule>
    <cfRule type="containsText" dxfId="691" priority="37" operator="containsText" text="VALIDADO">
      <formula>NOT(ISERROR(SEARCH("VALIDADO",N25)))</formula>
    </cfRule>
  </conditionalFormatting>
  <conditionalFormatting sqref="Q25:R25">
    <cfRule type="containsText" dxfId="690" priority="32" operator="containsText" text="PENDIENTE">
      <formula>NOT(ISERROR(SEARCH("PENDIENTE",Q25)))</formula>
    </cfRule>
    <cfRule type="containsText" dxfId="689" priority="33" operator="containsText" text="NO VALIDADO">
      <formula>NOT(ISERROR(SEARCH("NO VALIDADO",Q25)))</formula>
    </cfRule>
    <cfRule type="containsText" dxfId="688" priority="34" operator="containsText" text="VALIDADO">
      <formula>NOT(ISERROR(SEARCH("VALIDADO",Q25)))</formula>
    </cfRule>
  </conditionalFormatting>
  <conditionalFormatting sqref="T25:U25">
    <cfRule type="containsText" dxfId="687" priority="29" operator="containsText" text="PENDIENTE">
      <formula>NOT(ISERROR(SEARCH("PENDIENTE",T25)))</formula>
    </cfRule>
    <cfRule type="containsText" dxfId="686" priority="30" operator="containsText" text="NO VALIDADO">
      <formula>NOT(ISERROR(SEARCH("NO VALIDADO",T25)))</formula>
    </cfRule>
    <cfRule type="containsText" dxfId="685" priority="31" operator="containsText" text="VALIDADO">
      <formula>NOT(ISERROR(SEARCH("VALIDADO",T25)))</formula>
    </cfRule>
  </conditionalFormatting>
  <dataValidations count="6">
    <dataValidation type="list" allowBlank="1" showInputMessage="1" showErrorMessage="1" sqref="K14:K15 O14:O15 S14:S15" xr:uid="{44505091-0BE3-4A91-A6E8-1645A96AFEA7}">
      <formula1>"No Iniciado, En Progreso,Finalizado"</formula1>
    </dataValidation>
    <dataValidation type="list" allowBlank="1" showInputMessage="1" showErrorMessage="1" sqref="AB14:AB15" xr:uid="{71487507-D208-44AE-A07C-E5C2E0887001}">
      <formula1>"No Cumple, Parcial, Cumple, Más que Cumple, Mejor Práctica"</formula1>
    </dataValidation>
    <dataValidation type="list" allowBlank="1" showInputMessage="1" showErrorMessage="1" sqref="D10 R14:R15 N14:N15 V14:V15" xr:uid="{D5FC9C6C-2FEF-4294-A476-3C66F5A49433}">
      <formula1>"Não Cumpre, Parcial, Cumpre, Mais que Cumpre, Melhor Prática"</formula1>
    </dataValidation>
    <dataValidation type="list" allowBlank="1" showInputMessage="1" showErrorMessage="1" sqref="O10" xr:uid="{AFA1348E-2906-4245-AB5E-FFB9CD6FDE2D}">
      <formula1>"Alta,Baixa,Não Planificado"</formula1>
    </dataValidation>
    <dataValidation type="list" allowBlank="1" showInputMessage="1" showErrorMessage="1" sqref="M12:N12 Q12:R12 U12:V12" xr:uid="{9D7FD8D1-A857-454A-8495-2F1FC4A71AF1}">
      <formula1>"Maio,Junho,Julho,Agosto,Setembro,Outubro"</formula1>
    </dataValidation>
    <dataValidation type="list" allowBlank="1" showInputMessage="1" showErrorMessage="1" sqref="Q10 S10" xr:uid="{6C6D7112-2142-4C9C-8F45-A2127D16F288}">
      <formula1>" Junho,Julho,Agosto,Setembro,Outubro"</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DD9D5B92-1A27-4392-A291-72759C7372F5}">
            <x14:iconSet iconSet="3Stars" showValue="0">
              <x14:cfvo type="percent">
                <xm:f>0</xm:f>
              </x14:cfvo>
              <x14:cfvo type="num">
                <xm:f>2</xm:f>
              </x14:cfvo>
              <x14:cfvo type="num">
                <xm:f>3</xm:f>
              </x14:cfvo>
            </x14:iconSet>
          </x14:cfRule>
          <xm:sqref>M10</xm:sqref>
        </x14:conditionalFormatting>
      </x14:conditionalFormattings>
    </ext>
  </extLst>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6750D0-9931-4A20-B941-CE0EF396F763}">
  <dimension ref="A1:AB51"/>
  <sheetViews>
    <sheetView showGridLines="0" zoomScale="70" zoomScaleNormal="70" workbookViewId="0">
      <pane xSplit="3" ySplit="4" topLeftCell="M19" activePane="bottomRight" state="frozen"/>
      <selection activeCell="K3" sqref="K3:S4"/>
      <selection pane="topRight" activeCell="K3" sqref="K3:S4"/>
      <selection pane="bottomLeft" activeCell="K3" sqref="K3:S4"/>
      <selection pane="bottomRight" activeCell="V24" sqref="V24:V26"/>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02" t="s">
        <v>537</v>
      </c>
      <c r="L3" s="302"/>
      <c r="M3" s="302"/>
      <c r="N3" s="302"/>
      <c r="O3" s="302"/>
      <c r="P3" s="302"/>
      <c r="Q3" s="302"/>
      <c r="R3" s="302"/>
      <c r="S3" s="302"/>
      <c r="T3" s="63"/>
      <c r="U3" s="63"/>
      <c r="V3" s="63"/>
      <c r="W3" s="10"/>
      <c r="X3" s="10"/>
      <c r="Y3" s="12"/>
      <c r="Z3" s="12"/>
      <c r="AA3" s="12"/>
    </row>
    <row r="4" spans="1:28" ht="35.25" customHeight="1" x14ac:dyDescent="0.35">
      <c r="A4" s="1"/>
      <c r="B4" s="1"/>
      <c r="C4" s="10"/>
      <c r="D4" s="255"/>
      <c r="E4" s="255"/>
      <c r="F4" s="255"/>
      <c r="G4" s="255"/>
      <c r="H4" s="255"/>
      <c r="I4" s="255"/>
      <c r="J4" s="61"/>
      <c r="K4" s="303"/>
      <c r="L4" s="303"/>
      <c r="M4" s="303"/>
      <c r="N4" s="303"/>
      <c r="O4" s="303"/>
      <c r="P4" s="303"/>
      <c r="Q4" s="303"/>
      <c r="R4" s="303"/>
      <c r="S4" s="303"/>
      <c r="T4" s="61"/>
      <c r="U4" s="61"/>
      <c r="V4" s="61"/>
      <c r="W4" s="61"/>
      <c r="X4" s="14"/>
      <c r="Y4" s="21"/>
      <c r="Z4" s="22"/>
      <c r="AA4" s="22"/>
    </row>
    <row r="5" spans="1:28" ht="32.5" x14ac:dyDescent="0.6">
      <c r="A5" s="1"/>
      <c r="B5" s="15"/>
      <c r="C5" s="13"/>
      <c r="D5" s="258" t="s">
        <v>293</v>
      </c>
      <c r="E5" s="258"/>
      <c r="F5" s="258"/>
      <c r="G5" s="258"/>
      <c r="H5" s="258"/>
      <c r="I5" s="258"/>
      <c r="J5" s="26"/>
      <c r="K5" s="258" t="s">
        <v>294</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Não cumpre</v>
      </c>
      <c r="E7" s="47">
        <f>IF($D7="Não cumpre",0,IF($D7="Parcial",$E$18*0.4,IF($D7="Cumpre",$E$18*0.7,IF($D7="Mais que Cumpre",$E$18*0.85,IF($D7="Melhor Prática",$E$18,0)))))</f>
        <v>0</v>
      </c>
      <c r="F7" s="48">
        <f>IF($K$24&lt;&gt;"",IF($K$24=3,3,IF($K$24=2,2,1)),"")</f>
        <v>2</v>
      </c>
      <c r="G7" s="48" t="str">
        <f>IF($N$24&lt;&gt;"",IF($N$24=3,3,IF($N$24=2,2,1)),"")</f>
        <v/>
      </c>
      <c r="H7" s="48" t="str">
        <f>IF($Q$24&lt;&gt;"",IF($Q$24=3,3,IF($Q$24=2,2,1)),"")</f>
        <v/>
      </c>
      <c r="I7" s="48" t="str">
        <f>IF($T$24&lt;&gt;"",IF($T$24=3,3,IF($T$24=2,2,1)),"")</f>
        <v/>
      </c>
      <c r="J7" s="32"/>
      <c r="K7" s="49" t="s">
        <v>297</v>
      </c>
      <c r="L7" s="46" t="s">
        <v>60</v>
      </c>
      <c r="M7" s="260"/>
      <c r="N7" s="260"/>
      <c r="O7" s="260"/>
      <c r="P7" s="46" t="s">
        <v>62</v>
      </c>
      <c r="Q7" s="260"/>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t="str">
        <f>IF(Q10="Junio",6,IF(Q10="Julio",7,IF(Q10="Agosto",8,IF(Q10="Septiembre",9,IF(Q10="Octubre",10,"")))))</f>
        <v/>
      </c>
      <c r="R9" s="35"/>
      <c r="S9" s="92" t="str">
        <f>IF(S10="Junio",6,IF(S10="Julio",7,IF(S10="Agosto",8,IF(S10="Septiembre",9,IF(S10="Octubre",10,"")))))</f>
        <v/>
      </c>
      <c r="T9" s="33"/>
      <c r="U9" s="33"/>
      <c r="V9" s="33"/>
      <c r="W9" s="1"/>
      <c r="X9" s="1"/>
    </row>
    <row r="10" spans="1:28" ht="59.25" customHeight="1" outlineLevel="1" x14ac:dyDescent="0.35">
      <c r="A10" s="1"/>
      <c r="B10" s="262" t="s">
        <v>299</v>
      </c>
      <c r="C10" s="262"/>
      <c r="D10" s="110" t="s">
        <v>64</v>
      </c>
      <c r="E10" s="51">
        <f>IF($D10="Não cumpre",0,IF($D10="Parcial",$E$18*0.4,IF($D10="Cumpre",$E$18*0.7,IF($D10="Mais que Cumpre",$E$18*0.85,IF($D10="Melhor Prática",$E$18,0)))))</f>
        <v>1.2749999999999999E-2</v>
      </c>
      <c r="F10" s="52" t="str">
        <f>IF(K20="D","D","-")</f>
        <v>-</v>
      </c>
      <c r="G10" s="52" t="str">
        <f>IF(N20="D","D","-")</f>
        <v>-</v>
      </c>
      <c r="H10" s="52" t="str">
        <f>IF(Q20="D","D","-")</f>
        <v>D</v>
      </c>
      <c r="I10" s="52" t="str">
        <f>IF(T20="D","D","-")</f>
        <v>D</v>
      </c>
      <c r="J10" s="32"/>
      <c r="K10" s="65" t="s">
        <v>300</v>
      </c>
      <c r="L10" s="50" t="s">
        <v>66</v>
      </c>
      <c r="M10" s="74">
        <v>3</v>
      </c>
      <c r="N10" s="50" t="s">
        <v>67</v>
      </c>
      <c r="O10" s="53" t="s">
        <v>68</v>
      </c>
      <c r="P10" s="50" t="s">
        <v>69</v>
      </c>
      <c r="Q10" s="91" t="s">
        <v>70</v>
      </c>
      <c r="R10" s="50" t="s">
        <v>71</v>
      </c>
      <c r="S10" s="91" t="s">
        <v>363</v>
      </c>
      <c r="T10" s="50" t="s">
        <v>73</v>
      </c>
      <c r="U10" s="53"/>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75</v>
      </c>
      <c r="C12" s="263"/>
      <c r="D12" s="265" t="str">
        <f>IF(F12="","",IF(AND(I12=3,H12=3,G12=3,F12=3),"Melhor Prática",
IF(AND(H12=3,G12=3,F12=3),"Mais que Cumpre",
IF(AND(G12=3,F12=3),"Cumpre",
IF(F12=3,"Parcial","Não cumpre")))))</f>
        <v>Melhor Prática</v>
      </c>
      <c r="E12" s="266">
        <f>IF($D12="Não cumpre",0,IF($D12="Parcial",$E$18*0.4,IF($D12="Cumpre",$E$18*0.7,IF($D12="Mais que Cumpre",$E$18*0.85,IF($D12="Melhor Prática",$E$18,0)))))</f>
        <v>1.4999999999999999E-2</v>
      </c>
      <c r="F12" s="261">
        <f>IF($L$24&lt;&gt;"",IF($L$24=3,3,IF($L$24=2,2,1)),"")</f>
        <v>3</v>
      </c>
      <c r="G12" s="261">
        <f>IF($O$24&lt;&gt;"",IF($O$24=3,3,IF($O$24=2,2,1)),"")</f>
        <v>3</v>
      </c>
      <c r="H12" s="261">
        <f>IF($R$24&lt;&gt;"",IF($R$24=3,3,IF($R$24=2,2,1)),"")</f>
        <v>3</v>
      </c>
      <c r="I12" s="261">
        <f>IF($U$24&lt;&gt;"",IF($U$24=3,3,IF($U$24=2,2,1)),"")</f>
        <v>3</v>
      </c>
      <c r="J12" s="32"/>
      <c r="K12" s="299" t="s">
        <v>76</v>
      </c>
      <c r="L12" s="251"/>
      <c r="M12" s="249"/>
      <c r="N12" s="250"/>
      <c r="O12" s="299" t="s">
        <v>76</v>
      </c>
      <c r="P12" s="251"/>
      <c r="Q12" s="249"/>
      <c r="R12" s="250"/>
      <c r="S12" s="251" t="s">
        <v>76</v>
      </c>
      <c r="T12" s="251"/>
      <c r="U12" s="249" t="s">
        <v>303</v>
      </c>
      <c r="V12" s="250"/>
      <c r="W12" s="9"/>
      <c r="X12" s="9"/>
      <c r="Y12" s="23"/>
      <c r="Z12" s="2"/>
      <c r="AA12" s="2"/>
      <c r="AB12" s="2"/>
    </row>
    <row r="13" spans="1:28" ht="35.25" customHeight="1" outlineLevel="1" x14ac:dyDescent="0.35">
      <c r="A13" s="1"/>
      <c r="B13" s="264"/>
      <c r="C13" s="264"/>
      <c r="D13" s="265" t="str">
        <f t="shared" ref="D13:D14" si="0">IF(F13="","",IF(AND(I13=3,H13=3,G13=3,F13=3),"MEJOR PRÁCTICA",
IF(AND(H13=3,G13=3,F13=3),"MÁS QUE CUMPLE",
IF(AND(G13=3,F13=3),"CUMPLE",
IF(F13=3,"PARCIAL","NO CUMPLE")))))</f>
        <v/>
      </c>
      <c r="E13" s="266">
        <f>IF($D13="No Cumple",0,IF($D13="Parcial",$E$18*0.4,IF($D13="Cumple",$E$18*0.7,IF($D13="Más que Cumple",$E$18*0.85,IF($D13="Mejor Práctica",$E$18,0)))))</f>
        <v>0</v>
      </c>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304</v>
      </c>
      <c r="W13" s="1"/>
      <c r="X13" s="1"/>
      <c r="Z13" s="3"/>
      <c r="AA13" s="4"/>
      <c r="AB13" s="5"/>
    </row>
    <row r="14" spans="1:28" ht="18.75" customHeight="1" outlineLevel="1" x14ac:dyDescent="0.35">
      <c r="A14" s="1"/>
      <c r="B14" s="264"/>
      <c r="C14" s="264"/>
      <c r="D14" s="265" t="str">
        <f t="shared" si="0"/>
        <v/>
      </c>
      <c r="E14" s="266">
        <f>IF($D14="No Cumple",0,IF($D14="Parcial",$E$18*0.4,IF($D14="Cumple",$E$18*0.7,IF($D14="Más que Cumple",$E$18*0.85,IF($D14="Mejor Práctica",$E$18,0)))))</f>
        <v>0</v>
      </c>
      <c r="F14" s="38"/>
      <c r="G14" s="38"/>
      <c r="H14" s="38"/>
      <c r="I14" s="38"/>
      <c r="J14" s="32"/>
      <c r="K14" s="238" t="s">
        <v>1043</v>
      </c>
      <c r="L14" s="239"/>
      <c r="M14" s="239"/>
      <c r="N14" s="243" t="s">
        <v>85</v>
      </c>
      <c r="O14" s="238"/>
      <c r="P14" s="239"/>
      <c r="Q14" s="239"/>
      <c r="R14" s="243"/>
      <c r="S14" s="240"/>
      <c r="T14" s="239"/>
      <c r="U14" s="239"/>
      <c r="V14" s="243"/>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IF(OR(AND(S10=U12,S14&lt;&gt;"finalizado"),AND(S10=Q12,O14&lt;&gt;"finalizado"),AND(S10=M12,K14&lt;&gt;"finalizado")),"Atrasado","No Prazo")),"Não Planificado")</f>
        <v>No Prazo</v>
      </c>
      <c r="E15" s="244"/>
      <c r="F15" s="244"/>
      <c r="G15" s="244"/>
      <c r="H15" s="244"/>
      <c r="I15" s="244"/>
      <c r="J15" s="26"/>
      <c r="K15" s="238"/>
      <c r="L15" s="239"/>
      <c r="M15" s="239"/>
      <c r="N15" s="243"/>
      <c r="O15" s="238"/>
      <c r="P15" s="239"/>
      <c r="Q15" s="239"/>
      <c r="R15" s="243"/>
      <c r="S15" s="240"/>
      <c r="T15" s="239"/>
      <c r="U15" s="239"/>
      <c r="V15" s="243"/>
      <c r="W15" s="1"/>
      <c r="X15" s="1"/>
      <c r="Z15" s="6"/>
      <c r="AA15" s="7"/>
      <c r="AB15" s="7"/>
    </row>
    <row r="16" spans="1:28" ht="21" customHeight="1" x14ac:dyDescent="0.4">
      <c r="A16" s="1"/>
      <c r="B16" s="17"/>
      <c r="C16" s="17"/>
      <c r="D16" s="9"/>
      <c r="E16" s="86" t="str">
        <f>IF(COUNTA(F16:I16)=0,"NBC","BC")</f>
        <v>NBC</v>
      </c>
      <c r="F16" s="86"/>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64</v>
      </c>
      <c r="R17" s="241"/>
      <c r="S17" s="242"/>
      <c r="T17" s="241" t="s">
        <v>85</v>
      </c>
      <c r="U17" s="241"/>
      <c r="V17" s="242"/>
      <c r="W17" s="9"/>
      <c r="X17" s="9"/>
      <c r="Y17" s="23"/>
    </row>
    <row r="18" spans="1:25" ht="20.25" customHeight="1" outlineLevel="2" x14ac:dyDescent="0.35">
      <c r="A18" s="1"/>
      <c r="B18" s="245" t="s">
        <v>317</v>
      </c>
      <c r="C18" s="245"/>
      <c r="D18" s="42" t="s">
        <v>52</v>
      </c>
      <c r="E18" s="39">
        <v>1.4999999999999999E-2</v>
      </c>
      <c r="F18" s="41"/>
      <c r="G18" s="41"/>
      <c r="H18" s="41"/>
      <c r="I18" s="41"/>
      <c r="J18" s="9"/>
      <c r="K18" s="238" t="s">
        <v>538</v>
      </c>
      <c r="L18" s="240"/>
      <c r="M18" s="243"/>
      <c r="N18" s="238" t="s">
        <v>539</v>
      </c>
      <c r="O18" s="240"/>
      <c r="P18" s="243"/>
      <c r="Q18" s="238" t="s">
        <v>540</v>
      </c>
      <c r="R18" s="240"/>
      <c r="S18" s="243"/>
      <c r="T18" s="240" t="s">
        <v>541</v>
      </c>
      <c r="U18" s="240"/>
      <c r="V18" s="243"/>
      <c r="W18" s="9"/>
      <c r="X18" s="9"/>
      <c r="Y18" s="23"/>
    </row>
    <row r="19" spans="1:25" ht="124.5" customHeight="1" outlineLevel="2" x14ac:dyDescent="0.35">
      <c r="A19" s="1"/>
      <c r="B19" s="245"/>
      <c r="C19" s="245"/>
      <c r="D19" s="42" t="s">
        <v>91</v>
      </c>
      <c r="E19" s="308" t="s">
        <v>542</v>
      </c>
      <c r="F19" s="308"/>
      <c r="G19" s="308"/>
      <c r="H19" s="308"/>
      <c r="I19" s="308"/>
      <c r="J19" s="25"/>
      <c r="K19" s="238"/>
      <c r="L19" s="240"/>
      <c r="M19" s="243"/>
      <c r="N19" s="238"/>
      <c r="O19" s="240"/>
      <c r="P19" s="243"/>
      <c r="Q19" s="238"/>
      <c r="R19" s="240"/>
      <c r="S19" s="243"/>
      <c r="T19" s="240"/>
      <c r="U19" s="240"/>
      <c r="V19" s="243"/>
      <c r="W19" s="9"/>
      <c r="X19" s="9"/>
      <c r="Y19" s="23"/>
    </row>
    <row r="20" spans="1:25" ht="18.75" customHeight="1" outlineLevel="2" x14ac:dyDescent="0.35">
      <c r="A20" s="1"/>
      <c r="B20" s="245"/>
      <c r="C20" s="245"/>
      <c r="D20" s="247" t="s">
        <v>93</v>
      </c>
      <c r="E20" s="248" t="s">
        <v>178</v>
      </c>
      <c r="F20" s="248"/>
      <c r="G20" s="248"/>
      <c r="H20" s="248"/>
      <c r="I20" s="248"/>
      <c r="J20" s="25"/>
      <c r="K20" s="238"/>
      <c r="L20" s="240"/>
      <c r="M20" s="243"/>
      <c r="N20" s="238"/>
      <c r="O20" s="240"/>
      <c r="P20" s="243"/>
      <c r="Q20" s="238" t="s">
        <v>306</v>
      </c>
      <c r="R20" s="240"/>
      <c r="S20" s="243"/>
      <c r="T20" s="240" t="s">
        <v>306</v>
      </c>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543</v>
      </c>
      <c r="L21" s="240"/>
      <c r="M21" s="243"/>
      <c r="N21" s="238" t="s">
        <v>544</v>
      </c>
      <c r="O21" s="240"/>
      <c r="P21" s="243"/>
      <c r="Q21" s="238" t="s">
        <v>545</v>
      </c>
      <c r="R21" s="240"/>
      <c r="S21" s="243"/>
      <c r="T21" s="240" t="s">
        <v>546</v>
      </c>
      <c r="U21" s="240"/>
      <c r="V21" s="243"/>
      <c r="W21" s="9"/>
      <c r="X21" s="9"/>
      <c r="Y21" s="23"/>
    </row>
    <row r="22" spans="1:25" ht="14.5" x14ac:dyDescent="0.35">
      <c r="A22" s="1"/>
      <c r="B22" s="9"/>
      <c r="C22" s="9"/>
      <c r="D22" s="9"/>
      <c r="E22" s="9"/>
      <c r="F22" s="9"/>
      <c r="G22" s="9"/>
      <c r="H22" s="9"/>
      <c r="I22" s="9"/>
      <c r="J22" s="9"/>
      <c r="K22" s="68"/>
      <c r="L22" s="9"/>
      <c r="M22" s="69"/>
      <c r="N22" s="68"/>
      <c r="O22" s="9"/>
      <c r="P22" s="69"/>
      <c r="Q22" s="68"/>
      <c r="R22" s="9"/>
      <c r="S22" s="6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64" t="s">
        <v>99</v>
      </c>
      <c r="U23" s="24" t="s">
        <v>100</v>
      </c>
      <c r="V23" s="55" t="s">
        <v>101</v>
      </c>
      <c r="X23" s="9"/>
      <c r="Y23" s="23"/>
    </row>
    <row r="24" spans="1:25" ht="36.75" customHeight="1" x14ac:dyDescent="0.35">
      <c r="A24" s="1"/>
      <c r="B24" s="9"/>
      <c r="C24" s="9"/>
      <c r="D24" s="9"/>
      <c r="F24" s="235" t="s">
        <v>307</v>
      </c>
      <c r="G24" s="236" t="s">
        <v>36</v>
      </c>
      <c r="H24" s="236"/>
      <c r="I24" s="236"/>
      <c r="K24" s="56">
        <v>2</v>
      </c>
      <c r="L24" s="40">
        <v>3</v>
      </c>
      <c r="M24" s="237"/>
      <c r="N24" s="56"/>
      <c r="O24" s="40">
        <v>3</v>
      </c>
      <c r="P24" s="237"/>
      <c r="Q24" s="56"/>
      <c r="R24" s="40">
        <v>3</v>
      </c>
      <c r="S24" s="237"/>
      <c r="T24" s="40"/>
      <c r="U24" s="40">
        <v>3</v>
      </c>
      <c r="V24" s="237"/>
      <c r="X24" s="9"/>
      <c r="Y24" s="23"/>
    </row>
    <row r="25" spans="1:25" ht="20.5" x14ac:dyDescent="0.35">
      <c r="A25" s="1"/>
      <c r="B25" s="9"/>
      <c r="C25" s="9"/>
      <c r="D25" s="9"/>
      <c r="F25" s="235"/>
      <c r="G25" s="236"/>
      <c r="H25" s="236"/>
      <c r="I25" s="236"/>
      <c r="K25" s="57"/>
      <c r="L25" s="43"/>
      <c r="M25" s="237"/>
      <c r="N25" s="57"/>
      <c r="O25" s="43"/>
      <c r="P25" s="237"/>
      <c r="Q25" s="57"/>
      <c r="R25" s="43"/>
      <c r="S25" s="237"/>
      <c r="T25" s="43"/>
      <c r="U25" s="43"/>
      <c r="V25" s="237"/>
      <c r="X25" s="9"/>
      <c r="Y25" s="23"/>
    </row>
    <row r="26" spans="1:25" ht="208.5" customHeight="1" x14ac:dyDescent="0.35">
      <c r="A26" s="1"/>
      <c r="B26" s="9"/>
      <c r="C26" s="9"/>
      <c r="D26" s="9"/>
      <c r="F26" s="235"/>
      <c r="G26" s="236" t="s">
        <v>308</v>
      </c>
      <c r="H26" s="236"/>
      <c r="I26" s="236"/>
      <c r="K26" s="58" t="s">
        <v>547</v>
      </c>
      <c r="L26" s="45" t="s">
        <v>1051</v>
      </c>
      <c r="M26" s="237"/>
      <c r="N26" s="58" t="s">
        <v>548</v>
      </c>
      <c r="O26" s="45" t="s">
        <v>1052</v>
      </c>
      <c r="P26" s="237"/>
      <c r="Q26" s="58"/>
      <c r="R26" s="45" t="s">
        <v>1183</v>
      </c>
      <c r="S26" s="237"/>
      <c r="T26" s="45"/>
      <c r="U26" s="45" t="s">
        <v>1184</v>
      </c>
      <c r="V26" s="237"/>
      <c r="X26" s="9"/>
      <c r="Y26" s="23"/>
    </row>
    <row r="27" spans="1:25" ht="16.5" customHeight="1" x14ac:dyDescent="0.35">
      <c r="A27" s="1"/>
      <c r="B27" s="9"/>
      <c r="C27" s="9"/>
      <c r="D27" s="9"/>
      <c r="F27" s="235"/>
      <c r="G27" s="236" t="s">
        <v>311</v>
      </c>
      <c r="H27" s="236"/>
      <c r="I27" s="236"/>
      <c r="K27" s="59"/>
      <c r="L27" s="25"/>
      <c r="M27" s="60"/>
      <c r="N27" s="59"/>
      <c r="O27" s="25"/>
      <c r="P27" s="101"/>
      <c r="Q27" s="59"/>
      <c r="R27" s="25"/>
      <c r="S27" s="60"/>
      <c r="T27" s="59"/>
      <c r="U27" s="25"/>
      <c r="V27" s="60"/>
      <c r="X27" s="9"/>
      <c r="Y27" s="23"/>
    </row>
    <row r="28" spans="1:25" ht="16.5"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6.5"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6.5"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6.5"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6.5"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6.5"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6.5"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6.5"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6.5"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6.5"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6.5"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6.5"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6.5"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6.5"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6.5"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6.5"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6.5"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6.5"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6.5"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6.5"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6.5"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6.5"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 ref="M12:N12"/>
    <mergeCell ref="O12:P12"/>
    <mergeCell ref="K17:M17"/>
    <mergeCell ref="N17:P17"/>
    <mergeCell ref="K14:K15"/>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D15:I15"/>
    <mergeCell ref="B18:C21"/>
    <mergeCell ref="K18:M19"/>
    <mergeCell ref="N18:P19"/>
    <mergeCell ref="Q18:S19"/>
    <mergeCell ref="Q17:S17"/>
    <mergeCell ref="T18:V19"/>
    <mergeCell ref="E19:I19"/>
    <mergeCell ref="D20:D21"/>
    <mergeCell ref="E20:I21"/>
    <mergeCell ref="K20:M20"/>
    <mergeCell ref="N20:P20"/>
    <mergeCell ref="V24:V26"/>
    <mergeCell ref="G26:I26"/>
    <mergeCell ref="G27:I49"/>
    <mergeCell ref="Q20:S20"/>
    <mergeCell ref="T20:V20"/>
    <mergeCell ref="K21:M21"/>
    <mergeCell ref="N21:P21"/>
    <mergeCell ref="Q21:S21"/>
    <mergeCell ref="T21:V21"/>
    <mergeCell ref="F24:F49"/>
    <mergeCell ref="G24:I25"/>
    <mergeCell ref="M24:M26"/>
    <mergeCell ref="P24:P26"/>
    <mergeCell ref="S24:S26"/>
  </mergeCells>
  <conditionalFormatting sqref="D15:I15">
    <cfRule type="containsText" dxfId="684" priority="2" operator="containsText" text="Finalizado">
      <formula>NOT(ISERROR(SEARCH("Finalizado",D15)))</formula>
    </cfRule>
    <cfRule type="containsText" dxfId="683" priority="3" operator="containsText" text="Não Planificado">
      <formula>NOT(ISERROR(SEARCH("Não Planificado",D15)))</formula>
    </cfRule>
    <cfRule type="containsText" dxfId="682" priority="4" operator="containsText" text="No Prazo">
      <formula>NOT(ISERROR(SEARCH("No Prazo",D15)))</formula>
    </cfRule>
    <cfRule type="containsText" dxfId="681" priority="5" operator="containsText" text="Atrasado">
      <formula>NOT(ISERROR(SEARCH("Atrasado",D15)))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24">
      <iconSet showValue="0">
        <cfvo type="percent" val="0"/>
        <cfvo type="num" val="2"/>
        <cfvo type="num" val="3"/>
      </iconSet>
    </cfRule>
  </conditionalFormatting>
  <conditionalFormatting sqref="K25:L25">
    <cfRule type="containsText" dxfId="680" priority="38" operator="containsText" text="PENDIENTE">
      <formula>NOT(ISERROR(SEARCH("PENDIENTE",K25)))</formula>
    </cfRule>
    <cfRule type="containsText" dxfId="679" priority="39" operator="containsText" text="NO VALIDADO">
      <formula>NOT(ISERROR(SEARCH("NO VALIDADO",K25)))</formula>
    </cfRule>
    <cfRule type="containsText" dxfId="678" priority="40" operator="containsText" text="VALIDADO">
      <formula>NOT(ISERROR(SEARCH("VALIDADO",K25)))</formula>
    </cfRule>
  </conditionalFormatting>
  <conditionalFormatting sqref="N25:O25">
    <cfRule type="containsText" dxfId="677" priority="31" operator="containsText" text="PENDIENTE">
      <formula>NOT(ISERROR(SEARCH("PENDIENTE",N25)))</formula>
    </cfRule>
    <cfRule type="containsText" dxfId="676" priority="32" operator="containsText" text="NO VALIDADO">
      <formula>NOT(ISERROR(SEARCH("NO VALIDADO",N25)))</formula>
    </cfRule>
    <cfRule type="containsText" dxfId="675" priority="33" operator="containsText" text="VALIDADO">
      <formula>NOT(ISERROR(SEARCH("VALIDADO",N25)))</formula>
    </cfRule>
  </conditionalFormatting>
  <conditionalFormatting sqref="Q25:R25">
    <cfRule type="containsText" dxfId="674" priority="28" operator="containsText" text="PENDIENTE">
      <formula>NOT(ISERROR(SEARCH("PENDIENTE",Q25)))</formula>
    </cfRule>
    <cfRule type="containsText" dxfId="673" priority="29" operator="containsText" text="NO VALIDADO">
      <formula>NOT(ISERROR(SEARCH("NO VALIDADO",Q25)))</formula>
    </cfRule>
    <cfRule type="containsText" dxfId="672" priority="30" operator="containsText" text="VALIDADO">
      <formula>NOT(ISERROR(SEARCH("VALIDADO",Q25)))</formula>
    </cfRule>
  </conditionalFormatting>
  <conditionalFormatting sqref="T25:U25">
    <cfRule type="containsText" dxfId="671" priority="25" operator="containsText" text="PENDIENTE">
      <formula>NOT(ISERROR(SEARCH("PENDIENTE",T25)))</formula>
    </cfRule>
    <cfRule type="containsText" dxfId="670" priority="26" operator="containsText" text="NO VALIDADO">
      <formula>NOT(ISERROR(SEARCH("NO VALIDADO",T25)))</formula>
    </cfRule>
    <cfRule type="containsText" dxfId="669" priority="27" operator="containsText" text="VALIDADO">
      <formula>NOT(ISERROR(SEARCH("VALIDADO",T25)))</formula>
    </cfRule>
  </conditionalFormatting>
  <dataValidations count="6">
    <dataValidation type="list" allowBlank="1" showInputMessage="1" showErrorMessage="1" sqref="AB14:AB15" xr:uid="{A59B4FAB-0A95-444B-A9AF-A691EB67D2AC}">
      <formula1>"No Cumple, Parcial, Cumple, Más que Cumple, Mejor Práctica"</formula1>
    </dataValidation>
    <dataValidation type="list" allowBlank="1" showInputMessage="1" showErrorMessage="1" sqref="K14:K15 O14:O15 S14:S15" xr:uid="{1AD4E223-C6D5-4835-954B-CB6E2F59888F}">
      <formula1>"No Iniciado, En Progreso,Finalizado"</formula1>
    </dataValidation>
    <dataValidation type="list" allowBlank="1" showInputMessage="1" showErrorMessage="1" sqref="D10 R14:R15 N14:N15 V14:V15" xr:uid="{08D915DF-75F2-4AB2-AEA4-6092863E7584}">
      <formula1>"Não Cumpre, Parcial, Cumpre, Mais que Cumpre, Melhor Prática"</formula1>
    </dataValidation>
    <dataValidation type="list" allowBlank="1" showInputMessage="1" showErrorMessage="1" sqref="O10" xr:uid="{C9419183-381E-446F-ADBF-9B8EBE788F16}">
      <formula1>"Alta,Baixa,Não Planificado"</formula1>
    </dataValidation>
    <dataValidation type="list" allowBlank="1" showInputMessage="1" showErrorMessage="1" sqref="M12:N12 Q12:R12 U12:V12" xr:uid="{4F5D30AD-193E-4BBF-A298-606276092CD2}">
      <formula1>"Maio,Junho,Julho,Agosto,Setembro,Outubro"</formula1>
    </dataValidation>
    <dataValidation type="list" allowBlank="1" showInputMessage="1" showErrorMessage="1" sqref="Q10 S10" xr:uid="{BDA636AC-DB01-4C3B-A0D7-CBBCFD6CF479}">
      <formula1>" Junho,Julho,Agosto,Setembro,Outubro"</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355115D4-C6B8-4834-9618-1EB2CAF4A9B2}">
            <x14:iconSet iconSet="3Stars" showValue="0">
              <x14:cfvo type="percent">
                <xm:f>0</xm:f>
              </x14:cfvo>
              <x14:cfvo type="num">
                <xm:f>2</xm:f>
              </x14:cfvo>
              <x14:cfvo type="num">
                <xm:f>3</xm:f>
              </x14:cfvo>
            </x14:iconSet>
          </x14:cfRule>
          <xm:sqref>M10</xm:sqref>
        </x14:conditionalFormatting>
      </x14:conditionalFormattings>
    </ext>
  </extLst>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E08370-A132-4196-9951-F2C7D637EC4E}">
  <dimension ref="A1:AB51"/>
  <sheetViews>
    <sheetView showGridLines="0" zoomScale="35" zoomScaleNormal="35" workbookViewId="0">
      <pane xSplit="3" ySplit="4" topLeftCell="D15" activePane="bottomRight" state="frozen"/>
      <selection activeCell="K3" sqref="K3:S4"/>
      <selection pane="topRight" activeCell="K3" sqref="K3:S4"/>
      <selection pane="bottomLeft" activeCell="K3" sqref="K3:S4"/>
      <selection pane="bottomRight" activeCell="K18" sqref="K18:M19"/>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00" t="s">
        <v>549</v>
      </c>
      <c r="L3" s="300"/>
      <c r="M3" s="300"/>
      <c r="N3" s="300"/>
      <c r="O3" s="300"/>
      <c r="P3" s="300"/>
      <c r="Q3" s="300"/>
      <c r="R3" s="300"/>
      <c r="S3" s="300"/>
      <c r="T3" s="63"/>
      <c r="U3" s="63"/>
      <c r="V3" s="63"/>
      <c r="W3" s="10"/>
      <c r="X3" s="10"/>
      <c r="Y3" s="12"/>
      <c r="Z3" s="12"/>
      <c r="AA3" s="12"/>
    </row>
    <row r="4" spans="1:28" ht="35.25" customHeight="1" x14ac:dyDescent="0.35">
      <c r="A4" s="1"/>
      <c r="B4" s="1"/>
      <c r="C4" s="10"/>
      <c r="D4" s="255"/>
      <c r="E4" s="255"/>
      <c r="F4" s="255"/>
      <c r="G4" s="255"/>
      <c r="H4" s="255"/>
      <c r="I4" s="255"/>
      <c r="J4" s="61"/>
      <c r="K4" s="301"/>
      <c r="L4" s="301"/>
      <c r="M4" s="301"/>
      <c r="N4" s="301"/>
      <c r="O4" s="301"/>
      <c r="P4" s="301"/>
      <c r="Q4" s="301"/>
      <c r="R4" s="301"/>
      <c r="S4" s="301"/>
      <c r="T4" s="61"/>
      <c r="U4" s="61"/>
      <c r="V4" s="61"/>
      <c r="W4" s="61"/>
      <c r="X4" s="14"/>
      <c r="Y4" s="21"/>
      <c r="Z4" s="22"/>
      <c r="AA4" s="22"/>
    </row>
    <row r="5" spans="1:28" ht="32.5" x14ac:dyDescent="0.6">
      <c r="A5" s="1"/>
      <c r="B5" s="15"/>
      <c r="C5" s="13"/>
      <c r="D5" s="258" t="s">
        <v>293</v>
      </c>
      <c r="E5" s="258"/>
      <c r="F5" s="258"/>
      <c r="G5" s="258"/>
      <c r="H5" s="258"/>
      <c r="I5" s="258"/>
      <c r="J5" s="26"/>
      <c r="K5" s="258" t="s">
        <v>294</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Não cumpre</v>
      </c>
      <c r="E7" s="47">
        <f>IF($D7="Não cumpre",0,IF($D7="Parcial",$E$18*0.4,IF($D7="Cumpre",$E$18*0.7,IF($D7="Mais que Cumpre",$E$18*0.85,IF($D7="Melhor Prática",$E$18,0)))))</f>
        <v>0</v>
      </c>
      <c r="F7" s="48">
        <f>IF($K$24&lt;&gt;"",IF($K$24=3,3,IF($K$24=2,2,1)),"")</f>
        <v>2</v>
      </c>
      <c r="G7" s="48">
        <f>IF($N$24&lt;&gt;"",IF($N$24=3,3,IF($N$24=2,2,1)),"")</f>
        <v>3</v>
      </c>
      <c r="H7" s="48">
        <f>IF($Q$24&lt;&gt;"",IF($Q$24=3,3,IF($Q$24=2,2,1)),"")</f>
        <v>3</v>
      </c>
      <c r="I7" s="48" t="str">
        <f>IF($T$24&lt;&gt;"",IF($T$24=3,3,IF($T$24=2,2,1)),"")</f>
        <v/>
      </c>
      <c r="J7" s="32"/>
      <c r="K7" s="49" t="s">
        <v>297</v>
      </c>
      <c r="L7" s="46" t="s">
        <v>60</v>
      </c>
      <c r="M7" s="260"/>
      <c r="N7" s="260"/>
      <c r="O7" s="260"/>
      <c r="P7" s="46" t="s">
        <v>62</v>
      </c>
      <c r="Q7" s="260" t="s">
        <v>550</v>
      </c>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t="str">
        <f>IF(Q10="Junio",6,IF(Q10="Julio",7,IF(Q10="Agosto",8,IF(Q10="Septiembre",9,IF(Q10="Octubre",10,"")))))</f>
        <v/>
      </c>
      <c r="R9" s="35"/>
      <c r="S9" s="92">
        <f>IF(S10="Junio",6,IF(S10="Julio",7,IF(S10="Agosto",8,IF(S10="Septiembre",9,IF(S10="Octubre",10,"")))))</f>
        <v>8</v>
      </c>
      <c r="T9" s="33"/>
      <c r="U9" s="33"/>
      <c r="V9" s="33"/>
      <c r="W9" s="1"/>
      <c r="X9" s="1"/>
    </row>
    <row r="10" spans="1:28" ht="59.25" customHeight="1" outlineLevel="1" x14ac:dyDescent="0.35">
      <c r="A10" s="1"/>
      <c r="B10" s="262" t="s">
        <v>299</v>
      </c>
      <c r="C10" s="262"/>
      <c r="D10" s="110" t="s">
        <v>64</v>
      </c>
      <c r="E10" s="51">
        <f>IF($D10="Não cumpre",0,IF($D10="Parcial",$E$18*0.4,IF($D10="Cumpre",$E$18*0.7,IF($D10="Mais que Cumpre",$E$18*0.85,IF($D10="Melhor Prática",$E$18,0)))))</f>
        <v>1.2749999999999999E-2</v>
      </c>
      <c r="F10" s="52" t="str">
        <f>IF(K20="D","D","-")</f>
        <v>-</v>
      </c>
      <c r="G10" s="52" t="str">
        <f>IF(N20="D","D","-")</f>
        <v>-</v>
      </c>
      <c r="H10" s="52" t="str">
        <f>IF(Q20="D","D","-")</f>
        <v>-</v>
      </c>
      <c r="I10" s="52" t="str">
        <f>IF(T20="D","D","-")</f>
        <v>-</v>
      </c>
      <c r="J10" s="32"/>
      <c r="K10" s="65" t="s">
        <v>300</v>
      </c>
      <c r="L10" s="50" t="s">
        <v>66</v>
      </c>
      <c r="M10" s="74">
        <v>3</v>
      </c>
      <c r="N10" s="50" t="s">
        <v>67</v>
      </c>
      <c r="O10" s="53" t="s">
        <v>68</v>
      </c>
      <c r="P10" s="50" t="s">
        <v>69</v>
      </c>
      <c r="Q10" s="91" t="s">
        <v>301</v>
      </c>
      <c r="R10" s="50" t="s">
        <v>71</v>
      </c>
      <c r="S10" s="91" t="s">
        <v>303</v>
      </c>
      <c r="T10" s="50" t="s">
        <v>73</v>
      </c>
      <c r="U10" s="53" t="s">
        <v>551</v>
      </c>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75</v>
      </c>
      <c r="C12" s="263"/>
      <c r="D12" s="265" t="str">
        <f>IF(F12="","",IF(AND(I12=3,H12=3,G12=3,F12=3),"Melhor Prática",
IF(AND(H12=3,G12=3,F12=3),"Mais que Cumpre",
IF(AND(G12=3,F12=3),"Cumpre",
IF(F12=3,"Parcial","Não cumpre")))))</f>
        <v>Mais que Cumpre</v>
      </c>
      <c r="E12" s="266">
        <f>IF($D12="Não cumpre",0,IF($D12="Parcial",$E$18*0.4,IF($D12="Cumpre",$E$18*0.7,IF($D12="Mais que Cumpre",$E$18*0.85,IF($D12="Melhor Prática",$E$18,0)))))</f>
        <v>1.2749999999999999E-2</v>
      </c>
      <c r="F12" s="261">
        <f>IF($L$24&lt;&gt;"",IF($L$24=3,3,IF($L$24=2,2,1)),"")</f>
        <v>3</v>
      </c>
      <c r="G12" s="261">
        <f>IF($O$24&lt;&gt;"",IF($O$24=3,3,IF($O$24=2,2,1)),"")</f>
        <v>3</v>
      </c>
      <c r="H12" s="261">
        <f>IF($R$24&lt;&gt;"",IF($R$24=3,3,IF($R$24=2,2,1)),"")</f>
        <v>3</v>
      </c>
      <c r="I12" s="261">
        <f>IF($U$24&lt;&gt;"",IF($U$24=3,3,IF($U$24=2,2,1)),"")</f>
        <v>1</v>
      </c>
      <c r="J12" s="32"/>
      <c r="K12" s="299" t="s">
        <v>76</v>
      </c>
      <c r="L12" s="251"/>
      <c r="M12" s="249" t="s">
        <v>363</v>
      </c>
      <c r="N12" s="250"/>
      <c r="O12" s="299" t="s">
        <v>76</v>
      </c>
      <c r="P12" s="251"/>
      <c r="Q12" s="249"/>
      <c r="R12" s="250"/>
      <c r="S12" s="251" t="s">
        <v>76</v>
      </c>
      <c r="T12" s="251"/>
      <c r="U12" s="249" t="s">
        <v>303</v>
      </c>
      <c r="V12" s="250"/>
      <c r="W12" s="9"/>
      <c r="X12" s="9"/>
      <c r="Y12" s="23"/>
      <c r="Z12" s="2"/>
      <c r="AA12" s="2"/>
      <c r="AB12" s="2"/>
    </row>
    <row r="13" spans="1:28" ht="35.25" customHeight="1" outlineLevel="1" x14ac:dyDescent="0.35">
      <c r="A13" s="1"/>
      <c r="B13" s="264"/>
      <c r="C13" s="264"/>
      <c r="D13" s="265" t="str">
        <f t="shared" ref="D13:D14" si="0">IF(F13="","",IF(AND(I13=3,H13=3,G13=3,F13=3),"MEJOR PRÁCTICA",
IF(AND(H13=3,G13=3,F13=3),"MÁS QUE CUMPLE",
IF(AND(G13=3,F13=3),"CUMPLE",
IF(F13=3,"PARCIAL","NO CUMPLE")))))</f>
        <v/>
      </c>
      <c r="E13" s="266">
        <f>IF($D13="No Cumple",0,IF($D13="Parcial",$E$18*0.4,IF($D13="Cumple",$E$18*0.7,IF($D13="Más que Cumple",$E$18*0.85,IF($D13="Mejor Práctica",$E$18,0)))))</f>
        <v>0</v>
      </c>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304</v>
      </c>
      <c r="W13" s="1"/>
      <c r="X13" s="1"/>
      <c r="Z13" s="3"/>
      <c r="AA13" s="4"/>
      <c r="AB13" s="5"/>
    </row>
    <row r="14" spans="1:28" ht="18.75" customHeight="1" outlineLevel="1" x14ac:dyDescent="0.35">
      <c r="A14" s="1"/>
      <c r="B14" s="264"/>
      <c r="C14" s="264"/>
      <c r="D14" s="265" t="str">
        <f t="shared" si="0"/>
        <v/>
      </c>
      <c r="E14" s="266">
        <f>IF($D14="No Cumple",0,IF($D14="Parcial",$E$18*0.4,IF($D14="Cumple",$E$18*0.7,IF($D14="Más que Cumple",$E$18*0.85,IF($D14="Mejor Práctica",$E$18,0)))))</f>
        <v>0</v>
      </c>
      <c r="F14" s="38"/>
      <c r="G14" s="38"/>
      <c r="H14" s="38"/>
      <c r="I14" s="38"/>
      <c r="J14" s="32"/>
      <c r="K14" s="238" t="s">
        <v>1043</v>
      </c>
      <c r="L14" s="239"/>
      <c r="M14" s="239"/>
      <c r="N14" s="243" t="s">
        <v>64</v>
      </c>
      <c r="O14" s="238"/>
      <c r="P14" s="239"/>
      <c r="Q14" s="239"/>
      <c r="R14" s="243"/>
      <c r="S14" s="240"/>
      <c r="T14" s="239"/>
      <c r="U14" s="239"/>
      <c r="V14" s="243"/>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IF(OR(AND(S10=U12,S14&lt;&gt;"finalizado"),AND(S10=Q12,O14&lt;&gt;"finalizado"),AND(S10=M12,K14&lt;&gt;"finalizado")),"Atrasado","No Prazo")),"Não Planificado")</f>
        <v>Atrasado</v>
      </c>
      <c r="E15" s="244"/>
      <c r="F15" s="244"/>
      <c r="G15" s="244"/>
      <c r="H15" s="244"/>
      <c r="I15" s="244"/>
      <c r="J15" s="26"/>
      <c r="K15" s="238"/>
      <c r="L15" s="239"/>
      <c r="M15" s="239"/>
      <c r="N15" s="243"/>
      <c r="O15" s="238"/>
      <c r="P15" s="239"/>
      <c r="Q15" s="239"/>
      <c r="R15" s="243"/>
      <c r="S15" s="240"/>
      <c r="T15" s="239"/>
      <c r="U15" s="239"/>
      <c r="V15" s="243"/>
      <c r="W15" s="1"/>
      <c r="X15" s="1"/>
      <c r="Z15" s="6"/>
      <c r="AA15" s="7"/>
      <c r="AB15" s="7"/>
    </row>
    <row r="16" spans="1:28" ht="21" customHeight="1" x14ac:dyDescent="0.4">
      <c r="A16" s="1"/>
      <c r="B16" s="17"/>
      <c r="C16" s="17"/>
      <c r="D16" s="9"/>
      <c r="E16" s="86" t="str">
        <f>IF(COUNTA(F16:I16)=0,"NBC","BC")</f>
        <v>NBC</v>
      </c>
      <c r="F16" s="86"/>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64</v>
      </c>
      <c r="R17" s="241"/>
      <c r="S17" s="242"/>
      <c r="T17" s="241" t="s">
        <v>85</v>
      </c>
      <c r="U17" s="241"/>
      <c r="V17" s="242"/>
      <c r="W17" s="9"/>
      <c r="X17" s="9"/>
      <c r="Y17" s="23"/>
    </row>
    <row r="18" spans="1:25" ht="20.25" customHeight="1" outlineLevel="2" x14ac:dyDescent="0.35">
      <c r="A18" s="1"/>
      <c r="B18" s="245" t="s">
        <v>317</v>
      </c>
      <c r="C18" s="245"/>
      <c r="D18" s="42" t="s">
        <v>52</v>
      </c>
      <c r="E18" s="39">
        <v>1.4999999999999999E-2</v>
      </c>
      <c r="F18" s="41"/>
      <c r="G18" s="41"/>
      <c r="H18" s="41"/>
      <c r="I18" s="41"/>
      <c r="J18" s="9"/>
      <c r="K18" s="238" t="s">
        <v>552</v>
      </c>
      <c r="L18" s="240"/>
      <c r="M18" s="243"/>
      <c r="N18" s="238" t="s">
        <v>553</v>
      </c>
      <c r="O18" s="240"/>
      <c r="P18" s="243"/>
      <c r="Q18" s="238" t="s">
        <v>554</v>
      </c>
      <c r="R18" s="240"/>
      <c r="S18" s="243"/>
      <c r="T18" s="240" t="s">
        <v>555</v>
      </c>
      <c r="U18" s="240"/>
      <c r="V18" s="243"/>
      <c r="W18" s="9"/>
      <c r="X18" s="9"/>
      <c r="Y18" s="23"/>
    </row>
    <row r="19" spans="1:25" ht="124.5" customHeight="1" outlineLevel="2" x14ac:dyDescent="0.35">
      <c r="A19" s="1"/>
      <c r="B19" s="245"/>
      <c r="C19" s="245"/>
      <c r="D19" s="42" t="s">
        <v>91</v>
      </c>
      <c r="E19" s="308" t="s">
        <v>556</v>
      </c>
      <c r="F19" s="308"/>
      <c r="G19" s="308"/>
      <c r="H19" s="308"/>
      <c r="I19" s="308"/>
      <c r="J19" s="25"/>
      <c r="K19" s="238"/>
      <c r="L19" s="240"/>
      <c r="M19" s="243"/>
      <c r="N19" s="238"/>
      <c r="O19" s="240"/>
      <c r="P19" s="243"/>
      <c r="Q19" s="238"/>
      <c r="R19" s="240"/>
      <c r="S19" s="243"/>
      <c r="T19" s="240"/>
      <c r="U19" s="240"/>
      <c r="V19" s="243"/>
      <c r="W19" s="9"/>
      <c r="X19" s="9"/>
      <c r="Y19" s="23"/>
    </row>
    <row r="20" spans="1:25" ht="18.75" customHeight="1" outlineLevel="2" x14ac:dyDescent="0.35">
      <c r="A20" s="1"/>
      <c r="B20" s="245"/>
      <c r="C20" s="245"/>
      <c r="D20" s="247" t="s">
        <v>93</v>
      </c>
      <c r="E20" s="248" t="s">
        <v>178</v>
      </c>
      <c r="F20" s="248"/>
      <c r="G20" s="248"/>
      <c r="H20" s="248"/>
      <c r="I20" s="248"/>
      <c r="J20" s="25"/>
      <c r="K20" s="238"/>
      <c r="L20" s="240"/>
      <c r="M20" s="243"/>
      <c r="N20" s="238"/>
      <c r="O20" s="240"/>
      <c r="P20" s="243"/>
      <c r="Q20" s="238"/>
      <c r="R20" s="240"/>
      <c r="S20" s="243"/>
      <c r="T20" s="240"/>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557</v>
      </c>
      <c r="L21" s="240"/>
      <c r="M21" s="243"/>
      <c r="N21" s="238" t="s">
        <v>385</v>
      </c>
      <c r="O21" s="240"/>
      <c r="P21" s="243"/>
      <c r="Q21" s="238" t="s">
        <v>385</v>
      </c>
      <c r="R21" s="240"/>
      <c r="S21" s="243"/>
      <c r="T21" s="240" t="s">
        <v>385</v>
      </c>
      <c r="U21" s="240"/>
      <c r="V21" s="243"/>
      <c r="W21" s="9"/>
      <c r="X21" s="9"/>
      <c r="Y21" s="23"/>
    </row>
    <row r="22" spans="1:25" ht="14.5" x14ac:dyDescent="0.35">
      <c r="A22" s="1"/>
      <c r="B22" s="9"/>
      <c r="C22" s="9"/>
      <c r="D22" s="9"/>
      <c r="E22" s="9"/>
      <c r="F22" s="9"/>
      <c r="G22" s="9"/>
      <c r="H22" s="9"/>
      <c r="I22" s="9"/>
      <c r="J22" s="9"/>
      <c r="K22" s="68"/>
      <c r="L22" s="9"/>
      <c r="M22" s="69"/>
      <c r="N22" s="68"/>
      <c r="O22" s="9"/>
      <c r="P22" s="69"/>
      <c r="Q22" s="68"/>
      <c r="R22" s="9"/>
      <c r="S22" s="6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64" t="s">
        <v>99</v>
      </c>
      <c r="U23" s="24" t="s">
        <v>100</v>
      </c>
      <c r="V23" s="55" t="s">
        <v>101</v>
      </c>
      <c r="X23" s="9"/>
      <c r="Y23" s="23"/>
    </row>
    <row r="24" spans="1:25" ht="36.75" customHeight="1" x14ac:dyDescent="0.35">
      <c r="A24" s="1"/>
      <c r="B24" s="9"/>
      <c r="C24" s="9"/>
      <c r="D24" s="9"/>
      <c r="F24" s="235" t="s">
        <v>307</v>
      </c>
      <c r="G24" s="236" t="s">
        <v>36</v>
      </c>
      <c r="H24" s="236"/>
      <c r="I24" s="236"/>
      <c r="K24" s="56">
        <v>2</v>
      </c>
      <c r="L24" s="40">
        <v>3</v>
      </c>
      <c r="M24" s="237"/>
      <c r="N24" s="56">
        <v>3</v>
      </c>
      <c r="O24" s="40">
        <v>3</v>
      </c>
      <c r="P24" s="237"/>
      <c r="Q24" s="56">
        <v>3</v>
      </c>
      <c r="R24" s="40">
        <v>3</v>
      </c>
      <c r="S24" s="237"/>
      <c r="T24" s="40"/>
      <c r="U24" s="40">
        <v>1</v>
      </c>
      <c r="V24" s="237"/>
      <c r="X24" s="9"/>
      <c r="Y24" s="23"/>
    </row>
    <row r="25" spans="1:25" ht="20.5" x14ac:dyDescent="0.35">
      <c r="A25" s="1"/>
      <c r="B25" s="9"/>
      <c r="C25" s="9"/>
      <c r="D25" s="9"/>
      <c r="F25" s="235"/>
      <c r="G25" s="236"/>
      <c r="H25" s="236"/>
      <c r="I25" s="236"/>
      <c r="K25" s="57"/>
      <c r="L25" s="43"/>
      <c r="M25" s="237"/>
      <c r="N25" s="57"/>
      <c r="O25" s="43"/>
      <c r="P25" s="237"/>
      <c r="Q25" s="57"/>
      <c r="R25" s="43"/>
      <c r="S25" s="237"/>
      <c r="T25" s="43"/>
      <c r="U25" s="43"/>
      <c r="V25" s="237"/>
      <c r="X25" s="9"/>
      <c r="Y25" s="23"/>
    </row>
    <row r="26" spans="1:25" ht="208.5" customHeight="1" x14ac:dyDescent="0.35">
      <c r="A26" s="1"/>
      <c r="B26" s="9"/>
      <c r="C26" s="9"/>
      <c r="D26" s="9"/>
      <c r="F26" s="235"/>
      <c r="G26" s="236" t="s">
        <v>308</v>
      </c>
      <c r="H26" s="236"/>
      <c r="I26" s="236"/>
      <c r="K26" s="58"/>
      <c r="L26" s="45" t="s">
        <v>1054</v>
      </c>
      <c r="M26" s="237"/>
      <c r="N26" s="58" t="s">
        <v>558</v>
      </c>
      <c r="O26" s="45"/>
      <c r="P26" s="237"/>
      <c r="Q26" s="58" t="s">
        <v>559</v>
      </c>
      <c r="R26" s="45"/>
      <c r="S26" s="237"/>
      <c r="T26" s="45"/>
      <c r="U26" s="45" t="s">
        <v>1055</v>
      </c>
      <c r="V26" s="237"/>
      <c r="X26" s="9"/>
      <c r="Y26" s="23"/>
    </row>
    <row r="27" spans="1:25" ht="16.5" customHeight="1" x14ac:dyDescent="0.35">
      <c r="A27" s="1"/>
      <c r="B27" s="9"/>
      <c r="C27" s="9"/>
      <c r="D27" s="9"/>
      <c r="F27" s="235"/>
      <c r="G27" s="236" t="s">
        <v>311</v>
      </c>
      <c r="H27" s="236"/>
      <c r="I27" s="236"/>
      <c r="K27" s="59"/>
      <c r="L27" s="25"/>
      <c r="M27" s="60"/>
      <c r="N27" s="59"/>
      <c r="O27" s="25"/>
      <c r="P27" s="101"/>
      <c r="Q27" s="59"/>
      <c r="R27" s="25"/>
      <c r="S27" s="60"/>
      <c r="T27" s="59"/>
      <c r="U27" s="25"/>
      <c r="V27" s="60"/>
      <c r="X27" s="9"/>
      <c r="Y27" s="23"/>
    </row>
    <row r="28" spans="1:25" ht="16.5"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6.5"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6.5"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6.5"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6.5"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6.5"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6.5"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6.5"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6.5"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6.5"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6.5"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6.5"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6.5"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6.5"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6.5"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6.5"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6.5"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6.5"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6.5"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6.5"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6.5"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6.5"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 ref="M12:N12"/>
    <mergeCell ref="O12:P12"/>
    <mergeCell ref="K17:M17"/>
    <mergeCell ref="N17:P17"/>
    <mergeCell ref="K14:K15"/>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D15:I15"/>
    <mergeCell ref="B18:C21"/>
    <mergeCell ref="K18:M19"/>
    <mergeCell ref="N18:P19"/>
    <mergeCell ref="Q18:S19"/>
    <mergeCell ref="Q17:S17"/>
    <mergeCell ref="T18:V19"/>
    <mergeCell ref="E19:I19"/>
    <mergeCell ref="D20:D21"/>
    <mergeCell ref="E20:I21"/>
    <mergeCell ref="K20:M20"/>
    <mergeCell ref="N20:P20"/>
    <mergeCell ref="V24:V26"/>
    <mergeCell ref="G26:I26"/>
    <mergeCell ref="G27:I49"/>
    <mergeCell ref="Q20:S20"/>
    <mergeCell ref="T20:V20"/>
    <mergeCell ref="K21:M21"/>
    <mergeCell ref="N21:P21"/>
    <mergeCell ref="Q21:S21"/>
    <mergeCell ref="T21:V21"/>
    <mergeCell ref="F24:F49"/>
    <mergeCell ref="G24:I25"/>
    <mergeCell ref="M24:M26"/>
    <mergeCell ref="P24:P26"/>
    <mergeCell ref="S24:S26"/>
  </mergeCells>
  <conditionalFormatting sqref="D15:I15">
    <cfRule type="containsText" dxfId="668" priority="2" operator="containsText" text="Finalizado">
      <formula>NOT(ISERROR(SEARCH("Finalizado",D15)))</formula>
    </cfRule>
    <cfRule type="containsText" dxfId="667" priority="3" operator="containsText" text="Não Planificado">
      <formula>NOT(ISERROR(SEARCH("Não Planificado",D15)))</formula>
    </cfRule>
    <cfRule type="containsText" dxfId="666" priority="4" operator="containsText" text="No Prazo">
      <formula>NOT(ISERROR(SEARCH("No Prazo",D15)))</formula>
    </cfRule>
    <cfRule type="containsText" dxfId="665" priority="5" operator="containsText" text="Atrasado">
      <formula>NOT(ISERROR(SEARCH("Atrasado",D15)))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19">
      <iconSet showValue="0">
        <cfvo type="percent" val="0"/>
        <cfvo type="num" val="2"/>
        <cfvo type="num" val="3"/>
      </iconSet>
    </cfRule>
  </conditionalFormatting>
  <conditionalFormatting sqref="K25:L25">
    <cfRule type="containsText" dxfId="664" priority="29" operator="containsText" text="PENDIENTE">
      <formula>NOT(ISERROR(SEARCH("PENDIENTE",K25)))</formula>
    </cfRule>
    <cfRule type="containsText" dxfId="663" priority="30" operator="containsText" text="NO VALIDADO">
      <formula>NOT(ISERROR(SEARCH("NO VALIDADO",K25)))</formula>
    </cfRule>
    <cfRule type="containsText" dxfId="662" priority="31" operator="containsText" text="VALIDADO">
      <formula>NOT(ISERROR(SEARCH("VALIDADO",K25)))</formula>
    </cfRule>
  </conditionalFormatting>
  <conditionalFormatting sqref="N25:O25">
    <cfRule type="containsText" dxfId="661" priority="26" operator="containsText" text="PENDIENTE">
      <formula>NOT(ISERROR(SEARCH("PENDIENTE",N25)))</formula>
    </cfRule>
    <cfRule type="containsText" dxfId="660" priority="27" operator="containsText" text="NO VALIDADO">
      <formula>NOT(ISERROR(SEARCH("NO VALIDADO",N25)))</formula>
    </cfRule>
    <cfRule type="containsText" dxfId="659" priority="28" operator="containsText" text="VALIDADO">
      <formula>NOT(ISERROR(SEARCH("VALIDADO",N25)))</formula>
    </cfRule>
  </conditionalFormatting>
  <conditionalFormatting sqref="Q25:R25">
    <cfRule type="containsText" dxfId="658" priority="23" operator="containsText" text="PENDIENTE">
      <formula>NOT(ISERROR(SEARCH("PENDIENTE",Q25)))</formula>
    </cfRule>
    <cfRule type="containsText" dxfId="657" priority="24" operator="containsText" text="NO VALIDADO">
      <formula>NOT(ISERROR(SEARCH("NO VALIDADO",Q25)))</formula>
    </cfRule>
    <cfRule type="containsText" dxfId="656" priority="25" operator="containsText" text="VALIDADO">
      <formula>NOT(ISERROR(SEARCH("VALIDADO",Q25)))</formula>
    </cfRule>
  </conditionalFormatting>
  <conditionalFormatting sqref="T25:U25">
    <cfRule type="containsText" dxfId="655" priority="20" operator="containsText" text="PENDIENTE">
      <formula>NOT(ISERROR(SEARCH("PENDIENTE",T25)))</formula>
    </cfRule>
    <cfRule type="containsText" dxfId="654" priority="21" operator="containsText" text="NO VALIDADO">
      <formula>NOT(ISERROR(SEARCH("NO VALIDADO",T25)))</formula>
    </cfRule>
    <cfRule type="containsText" dxfId="653" priority="22" operator="containsText" text="VALIDADO">
      <formula>NOT(ISERROR(SEARCH("VALIDADO",T25)))</formula>
    </cfRule>
  </conditionalFormatting>
  <dataValidations count="6">
    <dataValidation type="list" allowBlank="1" showInputMessage="1" showErrorMessage="1" sqref="K14:K15 O14:O15 S14:S15" xr:uid="{C6E55A8A-C288-41D4-8B73-25FC7D2AA3D6}">
      <formula1>"No Iniciado, En Progreso,Finalizado"</formula1>
    </dataValidation>
    <dataValidation type="list" allowBlank="1" showInputMessage="1" showErrorMessage="1" sqref="AB14:AB15" xr:uid="{E6998A9F-6B6E-4E30-B12B-0BC5EEBE1DC6}">
      <formula1>"No Cumple, Parcial, Cumple, Más que Cumple, Mejor Práctica"</formula1>
    </dataValidation>
    <dataValidation type="list" allowBlank="1" showInputMessage="1" showErrorMessage="1" sqref="D10 R14:R15 N14:N15 V14:V15" xr:uid="{DFB77ED6-33E3-4EFE-8172-382300FB0883}">
      <formula1>"Não Cumpre, Parcial, Cumpre, Mais que Cumpre, Melhor Prática"</formula1>
    </dataValidation>
    <dataValidation type="list" allowBlank="1" showInputMessage="1" showErrorMessage="1" sqref="O10" xr:uid="{74907325-0C15-4A6D-ACEE-AAB27AAD4EA3}">
      <formula1>"Alta,Baixa,Não Planificado"</formula1>
    </dataValidation>
    <dataValidation type="list" allowBlank="1" showInputMessage="1" showErrorMessage="1" sqref="M12:N12 Q12:R12 U12:V12" xr:uid="{69491821-5297-4640-8439-B88910ADF0D9}">
      <formula1>"Maio,Junho,Julho,Agosto,Setembro,Outubro"</formula1>
    </dataValidation>
    <dataValidation type="list" allowBlank="1" showInputMessage="1" showErrorMessage="1" sqref="Q10 S10" xr:uid="{C73CEC52-6CF8-4CD6-A070-BD85FA9055F4}">
      <formula1>" Junho,Julho,Agosto,Setembro,Outubro"</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10265316-E7E7-4D27-8C55-53FE49B93FA7}">
            <x14:iconSet iconSet="3Stars" showValue="0">
              <x14:cfvo type="percent">
                <xm:f>0</xm:f>
              </x14:cfvo>
              <x14:cfvo type="num">
                <xm:f>2</xm:f>
              </x14:cfvo>
              <x14:cfvo type="num">
                <xm:f>3</xm:f>
              </x14:cfvo>
            </x14:iconSet>
          </x14:cfRule>
          <xm:sqref>M10</xm:sqref>
        </x14:conditionalFormatting>
      </x14:conditionalFormattings>
    </ext>
  </extLst>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9EA89A-37C0-4348-90A2-319B0396CDA1}">
  <dimension ref="A1:AB51"/>
  <sheetViews>
    <sheetView showGridLines="0" zoomScale="70" zoomScaleNormal="70" workbookViewId="0">
      <pane xSplit="3" ySplit="4" topLeftCell="L24" activePane="bottomRight" state="frozen"/>
      <selection activeCell="K3" sqref="K3:S4"/>
      <selection pane="topRight" activeCell="K3" sqref="K3:S4"/>
      <selection pane="bottomLeft" activeCell="K3" sqref="K3:S4"/>
      <selection pane="bottomRight" activeCell="O26" sqref="O26"/>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10" t="s">
        <v>560</v>
      </c>
      <c r="L3" s="310"/>
      <c r="M3" s="310"/>
      <c r="N3" s="310"/>
      <c r="O3" s="310"/>
      <c r="P3" s="310"/>
      <c r="Q3" s="310"/>
      <c r="R3" s="310"/>
      <c r="S3" s="310"/>
      <c r="T3" s="63"/>
      <c r="U3" s="63"/>
      <c r="V3" s="63"/>
      <c r="W3" s="10"/>
      <c r="X3" s="10"/>
      <c r="Y3" s="12"/>
      <c r="Z3" s="12"/>
      <c r="AA3" s="12"/>
    </row>
    <row r="4" spans="1:28" ht="35.25" customHeight="1" x14ac:dyDescent="0.35">
      <c r="A4" s="1"/>
      <c r="B4" s="1"/>
      <c r="C4" s="10"/>
      <c r="D4" s="255"/>
      <c r="E4" s="255"/>
      <c r="F4" s="255"/>
      <c r="G4" s="255"/>
      <c r="H4" s="255"/>
      <c r="I4" s="255"/>
      <c r="J4" s="61"/>
      <c r="K4" s="311"/>
      <c r="L4" s="311"/>
      <c r="M4" s="311"/>
      <c r="N4" s="311"/>
      <c r="O4" s="311"/>
      <c r="P4" s="311"/>
      <c r="Q4" s="311"/>
      <c r="R4" s="311"/>
      <c r="S4" s="311"/>
      <c r="T4" s="61"/>
      <c r="U4" s="61"/>
      <c r="V4" s="61"/>
      <c r="W4" s="61"/>
      <c r="X4" s="14"/>
      <c r="Y4" s="21"/>
      <c r="Z4" s="22"/>
      <c r="AA4" s="22"/>
    </row>
    <row r="5" spans="1:28" ht="32.5" x14ac:dyDescent="0.6">
      <c r="A5" s="1"/>
      <c r="B5" s="15"/>
      <c r="C5" s="13"/>
      <c r="D5" s="258" t="s">
        <v>293</v>
      </c>
      <c r="E5" s="258"/>
      <c r="F5" s="258"/>
      <c r="G5" s="258"/>
      <c r="H5" s="258"/>
      <c r="I5" s="258"/>
      <c r="J5" s="26"/>
      <c r="K5" s="258" t="s">
        <v>294</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Mais que Cumpre</v>
      </c>
      <c r="E7" s="47">
        <f>IF($D7="Não cumpre",0,IF($D7="Parcial",$E$18*0.4,IF($D7="Cumpre",$E$18*0.7,IF($D7="Mais que Cumpre",$E$18*0.85,IF($D7="Melhor Prática",$E$18,0)))))</f>
        <v>4.2500000000000003E-3</v>
      </c>
      <c r="F7" s="48">
        <f>IF($K$24&lt;&gt;"",IF($K$24=3,3,IF($K$24=2,2,1)),"")</f>
        <v>3</v>
      </c>
      <c r="G7" s="48">
        <f>IF($N$24&lt;&gt;"",IF($N$24=3,3,IF($N$24=2,2,1)),"")</f>
        <v>3</v>
      </c>
      <c r="H7" s="48">
        <f>IF($Q$24&lt;&gt;"",IF($Q$24=3,3,IF($Q$24=2,2,1)),"")</f>
        <v>3</v>
      </c>
      <c r="I7" s="48" t="str">
        <f>IF($T$24&lt;&gt;"",IF($T$24=3,3,IF($T$24=2,2,1)),"")</f>
        <v/>
      </c>
      <c r="J7" s="32"/>
      <c r="K7" s="49" t="s">
        <v>297</v>
      </c>
      <c r="L7" s="46" t="s">
        <v>60</v>
      </c>
      <c r="M7" s="260" t="s">
        <v>561</v>
      </c>
      <c r="N7" s="260"/>
      <c r="O7" s="260"/>
      <c r="P7" s="46" t="s">
        <v>62</v>
      </c>
      <c r="Q7" s="260"/>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t="str">
        <f>IF(Q10="Junio",6,IF(Q10="Julio",7,IF(Q10="Agosto",8,IF(Q10="Septiembre",9,IF(Q10="Octubre",10,"")))))</f>
        <v/>
      </c>
      <c r="R9" s="35"/>
      <c r="S9" s="92" t="str">
        <f>IF(S10="Junio",6,IF(S10="Julio",7,IF(S10="Agosto",8,IF(S10="Septiembre",9,IF(S10="Octubre",10,"")))))</f>
        <v/>
      </c>
      <c r="T9" s="33"/>
      <c r="U9" s="33"/>
      <c r="V9" s="33"/>
      <c r="W9" s="1"/>
      <c r="X9" s="1"/>
    </row>
    <row r="10" spans="1:28" ht="59.25" customHeight="1" outlineLevel="1" x14ac:dyDescent="0.35">
      <c r="A10" s="1"/>
      <c r="B10" s="262" t="s">
        <v>299</v>
      </c>
      <c r="C10" s="262"/>
      <c r="D10" s="110" t="s">
        <v>64</v>
      </c>
      <c r="E10" s="51">
        <f>IF($D10="Não cumpre",0,IF($D10="Parcial",$E$18*0.4,IF($D10="Cumpre",$E$18*0.7,IF($D10="Mais que Cumpre",$E$18*0.85,IF($D10="Melhor Prática",$E$18,0)))))</f>
        <v>4.2500000000000003E-3</v>
      </c>
      <c r="F10" s="52" t="str">
        <f>IF(K20="D","D","-")</f>
        <v>-</v>
      </c>
      <c r="G10" s="52" t="str">
        <f>IF(N20="D","D","-")</f>
        <v>-</v>
      </c>
      <c r="H10" s="52" t="str">
        <f>IF(Q20="D","D","-")</f>
        <v>-</v>
      </c>
      <c r="I10" s="52" t="str">
        <f>IF(T20="D","D","-")</f>
        <v>-</v>
      </c>
      <c r="J10" s="32"/>
      <c r="K10" s="65" t="s">
        <v>300</v>
      </c>
      <c r="L10" s="50" t="s">
        <v>66</v>
      </c>
      <c r="M10" s="74">
        <v>2</v>
      </c>
      <c r="N10" s="50" t="s">
        <v>67</v>
      </c>
      <c r="O10" s="53" t="s">
        <v>68</v>
      </c>
      <c r="P10" s="50" t="s">
        <v>69</v>
      </c>
      <c r="Q10" s="91" t="s">
        <v>363</v>
      </c>
      <c r="R10" s="50" t="s">
        <v>71</v>
      </c>
      <c r="S10" s="91" t="s">
        <v>363</v>
      </c>
      <c r="T10" s="50" t="s">
        <v>73</v>
      </c>
      <c r="U10" s="53" t="s">
        <v>494</v>
      </c>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75</v>
      </c>
      <c r="C12" s="263"/>
      <c r="D12" s="265" t="str">
        <f>IF(F12="","",IF(AND(I12=3,H12=3,G12=3,F12=3),"Melhor Prática",
IF(AND(H12=3,G12=3,F12=3),"Mais que Cumpre",
IF(AND(G12=3,F12=3),"Cumpre",
IF(F12=3,"Parcial","Não cumpre")))))</f>
        <v>Mais que Cumpre</v>
      </c>
      <c r="E12" s="266">
        <f>IF($D12="Não cumpre",0,IF($D12="Parcial",$E$18*0.4,IF($D12="Cumpre",$E$18*0.7,IF($D12="Mais que Cumpre",$E$18*0.85,IF($D12="Melhor Prática",$E$18,0)))))</f>
        <v>4.2500000000000003E-3</v>
      </c>
      <c r="F12" s="261">
        <f>IF($L$24&lt;&gt;"",IF($L$24=3,3,IF($L$24=2,2,1)),"")</f>
        <v>3</v>
      </c>
      <c r="G12" s="261">
        <f>IF($O$24&lt;&gt;"",IF($O$24=3,3,IF($O$24=2,2,1)),"")</f>
        <v>3</v>
      </c>
      <c r="H12" s="261">
        <f>IF($R$24&lt;&gt;"",IF($R$24=3,3,IF($R$24=2,2,1)),"")</f>
        <v>3</v>
      </c>
      <c r="I12" s="261">
        <f>IF($U$24&lt;&gt;"",IF($U$24=3,3,IF($U$24=2,2,1)),"")</f>
        <v>2</v>
      </c>
      <c r="J12" s="32"/>
      <c r="K12" s="299" t="s">
        <v>76</v>
      </c>
      <c r="L12" s="251"/>
      <c r="M12" s="249" t="s">
        <v>363</v>
      </c>
      <c r="N12" s="250"/>
      <c r="O12" s="299" t="s">
        <v>76</v>
      </c>
      <c r="P12" s="251"/>
      <c r="Q12" s="249"/>
      <c r="R12" s="250"/>
      <c r="S12" s="251" t="s">
        <v>76</v>
      </c>
      <c r="T12" s="251"/>
      <c r="U12" s="249" t="s">
        <v>303</v>
      </c>
      <c r="V12" s="250"/>
      <c r="W12" s="9"/>
      <c r="X12" s="9"/>
      <c r="Y12" s="23"/>
      <c r="Z12" s="2"/>
      <c r="AA12" s="2"/>
      <c r="AB12" s="2"/>
    </row>
    <row r="13" spans="1:28" ht="35.25" customHeight="1" outlineLevel="1" x14ac:dyDescent="0.35">
      <c r="A13" s="1"/>
      <c r="B13" s="264"/>
      <c r="C13" s="264"/>
      <c r="D13" s="265" t="str">
        <f t="shared" ref="D13:D14" si="0">IF(F13="","",IF(AND(I13=3,H13=3,G13=3,F13=3),"MEJOR PRÁCTICA",
IF(AND(H13=3,G13=3,F13=3),"MÁS QUE CUMPLE",
IF(AND(G13=3,F13=3),"CUMPLE",
IF(F13=3,"PARCIAL","NO CUMPLE")))))</f>
        <v/>
      </c>
      <c r="E13" s="266">
        <f>IF($D13="No Cumple",0,IF($D13="Parcial",$E$18*0.4,IF($D13="Cumple",$E$18*0.7,IF($D13="Más que Cumple",$E$18*0.85,IF($D13="Mejor Práctica",$E$18,0)))))</f>
        <v>0</v>
      </c>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304</v>
      </c>
      <c r="W13" s="1"/>
      <c r="X13" s="1"/>
      <c r="Z13" s="3"/>
      <c r="AA13" s="4"/>
      <c r="AB13" s="5"/>
    </row>
    <row r="14" spans="1:28" ht="18.75" customHeight="1" outlineLevel="1" x14ac:dyDescent="0.35">
      <c r="A14" s="1"/>
      <c r="B14" s="264"/>
      <c r="C14" s="264"/>
      <c r="D14" s="265" t="str">
        <f t="shared" si="0"/>
        <v/>
      </c>
      <c r="E14" s="266">
        <f>IF($D14="No Cumple",0,IF($D14="Parcial",$E$18*0.4,IF($D14="Cumple",$E$18*0.7,IF($D14="Más que Cumple",$E$18*0.85,IF($D14="Mejor Práctica",$E$18,0)))))</f>
        <v>0</v>
      </c>
      <c r="F14" s="38"/>
      <c r="G14" s="38"/>
      <c r="H14" s="38"/>
      <c r="I14" s="38"/>
      <c r="J14" s="32"/>
      <c r="K14" s="238" t="s">
        <v>1040</v>
      </c>
      <c r="L14" s="239"/>
      <c r="M14" s="239"/>
      <c r="N14" s="243" t="s">
        <v>64</v>
      </c>
      <c r="O14" s="238"/>
      <c r="P14" s="239"/>
      <c r="Q14" s="239"/>
      <c r="R14" s="243"/>
      <c r="S14" s="240"/>
      <c r="T14" s="239"/>
      <c r="U14" s="239"/>
      <c r="V14" s="243"/>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IF(OR(AND(S10=U12,S14&lt;&gt;"finalizado"),AND(S10=Q12,O14&lt;&gt;"finalizado"),AND(S10=M12,K14&lt;&gt;"finalizado")),"Atrasado","No Prazo")),"Não Planificado")</f>
        <v>Finalizado</v>
      </c>
      <c r="E15" s="244"/>
      <c r="F15" s="244"/>
      <c r="G15" s="244"/>
      <c r="H15" s="244"/>
      <c r="I15" s="244"/>
      <c r="J15" s="26"/>
      <c r="K15" s="238"/>
      <c r="L15" s="239"/>
      <c r="M15" s="239"/>
      <c r="N15" s="243"/>
      <c r="O15" s="238"/>
      <c r="P15" s="239"/>
      <c r="Q15" s="239"/>
      <c r="R15" s="243"/>
      <c r="S15" s="240"/>
      <c r="T15" s="239"/>
      <c r="U15" s="239"/>
      <c r="V15" s="243"/>
      <c r="W15" s="1"/>
      <c r="X15" s="1"/>
      <c r="Z15" s="6"/>
      <c r="AA15" s="7"/>
      <c r="AB15" s="7"/>
    </row>
    <row r="16" spans="1:28" ht="21" customHeight="1" x14ac:dyDescent="0.4">
      <c r="A16" s="1"/>
      <c r="B16" s="17"/>
      <c r="C16" s="17"/>
      <c r="D16" s="9"/>
      <c r="E16" s="86" t="str">
        <f>IF(COUNTA(F16:I16)=0,"NBC","BC")</f>
        <v>BC</v>
      </c>
      <c r="F16" s="86"/>
      <c r="G16" s="86"/>
      <c r="H16" s="86" t="s">
        <v>1092</v>
      </c>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64</v>
      </c>
      <c r="R17" s="241"/>
      <c r="S17" s="242"/>
      <c r="T17" s="241" t="s">
        <v>85</v>
      </c>
      <c r="U17" s="241"/>
      <c r="V17" s="242"/>
      <c r="W17" s="9"/>
      <c r="X17" s="9"/>
      <c r="Y17" s="23"/>
    </row>
    <row r="18" spans="1:25" ht="20.25" customHeight="1" outlineLevel="2" x14ac:dyDescent="0.35">
      <c r="A18" s="1"/>
      <c r="B18" s="245" t="s">
        <v>317</v>
      </c>
      <c r="C18" s="245"/>
      <c r="D18" s="42" t="s">
        <v>52</v>
      </c>
      <c r="E18" s="39">
        <v>5.0000000000000001E-3</v>
      </c>
      <c r="F18" s="127"/>
      <c r="G18" s="127"/>
      <c r="H18" s="127"/>
      <c r="I18" s="127"/>
      <c r="J18" s="9"/>
      <c r="K18" s="238" t="s">
        <v>562</v>
      </c>
      <c r="L18" s="240"/>
      <c r="M18" s="243"/>
      <c r="N18" s="238" t="s">
        <v>563</v>
      </c>
      <c r="O18" s="240"/>
      <c r="P18" s="243"/>
      <c r="Q18" s="238" t="s">
        <v>564</v>
      </c>
      <c r="R18" s="240"/>
      <c r="S18" s="243"/>
      <c r="T18" s="240" t="s">
        <v>565</v>
      </c>
      <c r="U18" s="240"/>
      <c r="V18" s="243"/>
      <c r="W18" s="9"/>
      <c r="X18" s="9"/>
      <c r="Y18" s="23"/>
    </row>
    <row r="19" spans="1:25" ht="141.75" customHeight="1" outlineLevel="2" x14ac:dyDescent="0.35">
      <c r="A19" s="1"/>
      <c r="B19" s="245"/>
      <c r="C19" s="245"/>
      <c r="D19" s="42" t="s">
        <v>91</v>
      </c>
      <c r="E19" s="308" t="s">
        <v>566</v>
      </c>
      <c r="F19" s="308"/>
      <c r="G19" s="308"/>
      <c r="H19" s="308"/>
      <c r="I19" s="308"/>
      <c r="J19" s="25"/>
      <c r="K19" s="238"/>
      <c r="L19" s="240"/>
      <c r="M19" s="243"/>
      <c r="N19" s="238"/>
      <c r="O19" s="240"/>
      <c r="P19" s="243"/>
      <c r="Q19" s="238"/>
      <c r="R19" s="240"/>
      <c r="S19" s="243"/>
      <c r="T19" s="240"/>
      <c r="U19" s="240"/>
      <c r="V19" s="243"/>
      <c r="W19" s="9"/>
      <c r="X19" s="9"/>
      <c r="Y19" s="23"/>
    </row>
    <row r="20" spans="1:25" ht="18.75" customHeight="1" outlineLevel="2" x14ac:dyDescent="0.35">
      <c r="A20" s="1"/>
      <c r="B20" s="245"/>
      <c r="C20" s="245"/>
      <c r="D20" s="247" t="s">
        <v>93</v>
      </c>
      <c r="E20" s="248" t="s">
        <v>178</v>
      </c>
      <c r="F20" s="248"/>
      <c r="G20" s="248"/>
      <c r="H20" s="248"/>
      <c r="I20" s="248"/>
      <c r="J20" s="25"/>
      <c r="K20" s="238"/>
      <c r="L20" s="240"/>
      <c r="M20" s="243"/>
      <c r="N20" s="238"/>
      <c r="O20" s="240"/>
      <c r="P20" s="243"/>
      <c r="Q20" s="238"/>
      <c r="R20" s="240"/>
      <c r="S20" s="243"/>
      <c r="T20" s="240"/>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567</v>
      </c>
      <c r="L21" s="240"/>
      <c r="M21" s="243"/>
      <c r="N21" s="238" t="s">
        <v>347</v>
      </c>
      <c r="O21" s="240"/>
      <c r="P21" s="243"/>
      <c r="Q21" s="238" t="s">
        <v>546</v>
      </c>
      <c r="R21" s="240"/>
      <c r="S21" s="243"/>
      <c r="T21" s="240" t="s">
        <v>546</v>
      </c>
      <c r="U21" s="240"/>
      <c r="V21" s="243"/>
      <c r="W21" s="9"/>
      <c r="X21" s="9"/>
      <c r="Y21" s="23"/>
    </row>
    <row r="22" spans="1:25" ht="14.5" x14ac:dyDescent="0.35">
      <c r="A22" s="1"/>
      <c r="B22" s="9"/>
      <c r="C22" s="9"/>
      <c r="D22" s="9"/>
      <c r="E22" s="9"/>
      <c r="F22" s="9"/>
      <c r="G22" s="9"/>
      <c r="H22" s="9"/>
      <c r="I22" s="9"/>
      <c r="J22" s="9"/>
      <c r="K22" s="68"/>
      <c r="L22" s="9"/>
      <c r="M22" s="69"/>
      <c r="N22" s="68"/>
      <c r="O22" s="9"/>
      <c r="P22" s="69"/>
      <c r="Q22" s="68"/>
      <c r="R22" s="9"/>
      <c r="S22" s="6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64" t="s">
        <v>99</v>
      </c>
      <c r="U23" s="24" t="s">
        <v>100</v>
      </c>
      <c r="V23" s="55" t="s">
        <v>101</v>
      </c>
      <c r="X23" s="9"/>
      <c r="Y23" s="23"/>
    </row>
    <row r="24" spans="1:25" ht="36.75" customHeight="1" x14ac:dyDescent="0.35">
      <c r="A24" s="1"/>
      <c r="B24" s="9"/>
      <c r="C24" s="9"/>
      <c r="D24" s="9"/>
      <c r="F24" s="235" t="s">
        <v>307</v>
      </c>
      <c r="G24" s="236" t="s">
        <v>36</v>
      </c>
      <c r="H24" s="236"/>
      <c r="I24" s="236"/>
      <c r="K24" s="56">
        <v>3</v>
      </c>
      <c r="L24" s="40">
        <v>3</v>
      </c>
      <c r="M24" s="237"/>
      <c r="N24" s="56">
        <v>3</v>
      </c>
      <c r="O24" s="40">
        <v>3</v>
      </c>
      <c r="P24" s="237"/>
      <c r="Q24" s="56">
        <v>3</v>
      </c>
      <c r="R24" s="40">
        <v>3</v>
      </c>
      <c r="S24" s="237" t="s">
        <v>1056</v>
      </c>
      <c r="T24" s="40"/>
      <c r="U24" s="40">
        <v>2</v>
      </c>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43"/>
      <c r="U25" s="43"/>
      <c r="V25" s="237"/>
      <c r="X25" s="9"/>
      <c r="Y25" s="23"/>
    </row>
    <row r="26" spans="1:25" ht="208.5" customHeight="1" x14ac:dyDescent="0.35">
      <c r="A26" s="1"/>
      <c r="B26" s="9"/>
      <c r="C26" s="9"/>
      <c r="D26" s="9"/>
      <c r="F26" s="235"/>
      <c r="G26" s="236" t="s">
        <v>308</v>
      </c>
      <c r="H26" s="236"/>
      <c r="I26" s="236"/>
      <c r="K26" s="58" t="s">
        <v>568</v>
      </c>
      <c r="L26" s="45"/>
      <c r="M26" s="237"/>
      <c r="N26" s="58" t="s">
        <v>569</v>
      </c>
      <c r="O26" s="45" t="s">
        <v>1185</v>
      </c>
      <c r="P26" s="237"/>
      <c r="Q26" s="58" t="s">
        <v>570</v>
      </c>
      <c r="R26" s="45" t="s">
        <v>1186</v>
      </c>
      <c r="S26" s="237"/>
      <c r="T26" s="45" t="s">
        <v>571</v>
      </c>
      <c r="U26" s="45" t="s">
        <v>1091</v>
      </c>
      <c r="V26" s="237"/>
      <c r="X26" s="9"/>
      <c r="Y26" s="23"/>
    </row>
    <row r="27" spans="1:25" ht="18" customHeight="1" x14ac:dyDescent="0.35">
      <c r="A27" s="1"/>
      <c r="B27" s="9"/>
      <c r="C27" s="9"/>
      <c r="D27" s="9"/>
      <c r="F27" s="235"/>
      <c r="G27" s="236" t="s">
        <v>311</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 ref="M12:N12"/>
    <mergeCell ref="O12:P12"/>
    <mergeCell ref="K17:M17"/>
    <mergeCell ref="N17:P17"/>
    <mergeCell ref="K14:K15"/>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D15:I15"/>
    <mergeCell ref="B18:C21"/>
    <mergeCell ref="K18:M19"/>
    <mergeCell ref="N18:P19"/>
    <mergeCell ref="Q18:S19"/>
    <mergeCell ref="Q17:S17"/>
    <mergeCell ref="T18:V19"/>
    <mergeCell ref="E19:I19"/>
    <mergeCell ref="D20:D21"/>
    <mergeCell ref="E20:I21"/>
    <mergeCell ref="K20:M20"/>
    <mergeCell ref="N20:P20"/>
    <mergeCell ref="V24:V26"/>
    <mergeCell ref="G26:I26"/>
    <mergeCell ref="G27:I49"/>
    <mergeCell ref="Q20:S20"/>
    <mergeCell ref="T20:V20"/>
    <mergeCell ref="K21:M21"/>
    <mergeCell ref="N21:P21"/>
    <mergeCell ref="Q21:S21"/>
    <mergeCell ref="T21:V21"/>
    <mergeCell ref="F24:F49"/>
    <mergeCell ref="G24:I25"/>
    <mergeCell ref="M24:M26"/>
    <mergeCell ref="P24:P26"/>
    <mergeCell ref="S24:S26"/>
  </mergeCells>
  <conditionalFormatting sqref="D15:I15">
    <cfRule type="containsText" dxfId="652" priority="2" operator="containsText" text="Finalizado">
      <formula>NOT(ISERROR(SEARCH("Finalizado",D15)))</formula>
    </cfRule>
    <cfRule type="containsText" dxfId="651" priority="3" operator="containsText" text="Não Planificado">
      <formula>NOT(ISERROR(SEARCH("Não Planificado",D15)))</formula>
    </cfRule>
    <cfRule type="containsText" dxfId="650" priority="4" operator="containsText" text="No Prazo">
      <formula>NOT(ISERROR(SEARCH("No Prazo",D15)))</formula>
    </cfRule>
    <cfRule type="containsText" dxfId="649" priority="5" operator="containsText" text="Atrasado">
      <formula>NOT(ISERROR(SEARCH("Atrasado",D15)))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19">
      <iconSet showValue="0">
        <cfvo type="percent" val="0"/>
        <cfvo type="num" val="2"/>
        <cfvo type="num" val="3"/>
      </iconSet>
    </cfRule>
  </conditionalFormatting>
  <conditionalFormatting sqref="K25:L25">
    <cfRule type="containsText" dxfId="648" priority="29" operator="containsText" text="PENDIENTE">
      <formula>NOT(ISERROR(SEARCH("PENDIENTE",K25)))</formula>
    </cfRule>
    <cfRule type="containsText" dxfId="647" priority="30" operator="containsText" text="NO VALIDADO">
      <formula>NOT(ISERROR(SEARCH("NO VALIDADO",K25)))</formula>
    </cfRule>
    <cfRule type="containsText" dxfId="646" priority="31" operator="containsText" text="VALIDADO">
      <formula>NOT(ISERROR(SEARCH("VALIDADO",K25)))</formula>
    </cfRule>
  </conditionalFormatting>
  <conditionalFormatting sqref="N25:O25">
    <cfRule type="containsText" dxfId="645" priority="26" operator="containsText" text="PENDIENTE">
      <formula>NOT(ISERROR(SEARCH("PENDIENTE",N25)))</formula>
    </cfRule>
    <cfRule type="containsText" dxfId="644" priority="27" operator="containsText" text="NO VALIDADO">
      <formula>NOT(ISERROR(SEARCH("NO VALIDADO",N25)))</formula>
    </cfRule>
    <cfRule type="containsText" dxfId="643" priority="28" operator="containsText" text="VALIDADO">
      <formula>NOT(ISERROR(SEARCH("VALIDADO",N25)))</formula>
    </cfRule>
  </conditionalFormatting>
  <conditionalFormatting sqref="Q25:R25">
    <cfRule type="containsText" dxfId="642" priority="23" operator="containsText" text="PENDIENTE">
      <formula>NOT(ISERROR(SEARCH("PENDIENTE",Q25)))</formula>
    </cfRule>
    <cfRule type="containsText" dxfId="641" priority="24" operator="containsText" text="NO VALIDADO">
      <formula>NOT(ISERROR(SEARCH("NO VALIDADO",Q25)))</formula>
    </cfRule>
    <cfRule type="containsText" dxfId="640" priority="25" operator="containsText" text="VALIDADO">
      <formula>NOT(ISERROR(SEARCH("VALIDADO",Q25)))</formula>
    </cfRule>
  </conditionalFormatting>
  <conditionalFormatting sqref="T25:U25">
    <cfRule type="containsText" dxfId="639" priority="20" operator="containsText" text="PENDIENTE">
      <formula>NOT(ISERROR(SEARCH("PENDIENTE",T25)))</formula>
    </cfRule>
    <cfRule type="containsText" dxfId="638" priority="21" operator="containsText" text="NO VALIDADO">
      <formula>NOT(ISERROR(SEARCH("NO VALIDADO",T25)))</formula>
    </cfRule>
    <cfRule type="containsText" dxfId="637" priority="22" operator="containsText" text="VALIDADO">
      <formula>NOT(ISERROR(SEARCH("VALIDADO",T25)))</formula>
    </cfRule>
  </conditionalFormatting>
  <dataValidations count="6">
    <dataValidation type="list" allowBlank="1" showInputMessage="1" showErrorMessage="1" sqref="AB14:AB15" xr:uid="{665B4FEF-3AC6-44F4-9EEF-CFAD491F9B31}">
      <formula1>"No Cumple, Parcial, Cumple, Más que Cumple, Mejor Práctica"</formula1>
    </dataValidation>
    <dataValidation type="list" allowBlank="1" showInputMessage="1" showErrorMessage="1" sqref="K14:K15 O14:O15 S14:S15" xr:uid="{3D206AE9-A9CD-413E-8313-2DDE181829FC}">
      <formula1>"No Iniciado, En Progreso,Finalizado"</formula1>
    </dataValidation>
    <dataValidation type="list" allowBlank="1" showInputMessage="1" showErrorMessage="1" sqref="Q10 S10" xr:uid="{A49A26F9-E153-4999-B89E-20E9E4809F38}">
      <formula1>" Junho,Julho,Agosto,Setembro,Outubro"</formula1>
    </dataValidation>
    <dataValidation type="list" allowBlank="1" showInputMessage="1" showErrorMessage="1" sqref="M12:N12 Q12:R12 U12:V12" xr:uid="{2F37AE3E-DB23-432E-8745-861C29573608}">
      <formula1>"Maio,Junho,Julho,Agosto,Setembro,Outubro"</formula1>
    </dataValidation>
    <dataValidation type="list" allowBlank="1" showInputMessage="1" showErrorMessage="1" sqref="O10" xr:uid="{1CB3A2BF-6FD6-4536-8A01-8754DFC5C3AB}">
      <formula1>"Alta,Baixa,Não Planificado"</formula1>
    </dataValidation>
    <dataValidation type="list" allowBlank="1" showInputMessage="1" showErrorMessage="1" sqref="D10 R14:R15 N14:N15 V14:V15" xr:uid="{99BCF4F6-75C3-4FDE-8288-081802CB75B4}">
      <formula1>"Não Cumpre, Parcial, Cumpre, Mais que Cumpre, Melhor Prática"</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0E139729-1C71-4006-8B38-F7C00E5D6102}">
            <x14:iconSet iconSet="3Stars" showValue="0">
              <x14:cfvo type="percent">
                <xm:f>0</xm:f>
              </x14:cfvo>
              <x14:cfvo type="num">
                <xm:f>2</xm:f>
              </x14:cfvo>
              <x14:cfvo type="num">
                <xm:f>3</xm:f>
              </x14:cfvo>
            </x14:iconSet>
          </x14:cfRule>
          <xm:sqref>M10</xm:sqref>
        </x14:conditionalFormatting>
      </x14:conditionalFormattings>
    </ext>
  </extLst>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A12151-3C44-4997-8F03-631507C37E87}">
  <dimension ref="A1:AB51"/>
  <sheetViews>
    <sheetView showGridLines="0" zoomScale="70" zoomScaleNormal="70" workbookViewId="0">
      <pane xSplit="3" ySplit="4" topLeftCell="J24" activePane="bottomRight" state="frozen"/>
      <selection activeCell="K3" sqref="K3:S4"/>
      <selection pane="topRight" activeCell="K3" sqref="K3:S4"/>
      <selection pane="bottomLeft" activeCell="K3" sqref="K3:S4"/>
      <selection pane="bottomRight" activeCell="O26" sqref="O26"/>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00" t="s">
        <v>572</v>
      </c>
      <c r="L3" s="300"/>
      <c r="M3" s="300"/>
      <c r="N3" s="300"/>
      <c r="O3" s="300"/>
      <c r="P3" s="300"/>
      <c r="Q3" s="300"/>
      <c r="R3" s="300"/>
      <c r="S3" s="300"/>
      <c r="T3" s="63"/>
      <c r="U3" s="63"/>
      <c r="V3" s="63"/>
      <c r="W3" s="10"/>
      <c r="X3" s="10"/>
      <c r="Y3" s="12"/>
      <c r="Z3" s="12"/>
      <c r="AA3" s="12"/>
    </row>
    <row r="4" spans="1:28" ht="35.25" customHeight="1" x14ac:dyDescent="0.35">
      <c r="A4" s="1"/>
      <c r="B4" s="1"/>
      <c r="C4" s="10"/>
      <c r="D4" s="255"/>
      <c r="E4" s="255"/>
      <c r="F4" s="255"/>
      <c r="G4" s="255"/>
      <c r="H4" s="255"/>
      <c r="I4" s="255"/>
      <c r="J4" s="61"/>
      <c r="K4" s="301"/>
      <c r="L4" s="301"/>
      <c r="M4" s="301"/>
      <c r="N4" s="301"/>
      <c r="O4" s="301"/>
      <c r="P4" s="301"/>
      <c r="Q4" s="301"/>
      <c r="R4" s="301"/>
      <c r="S4" s="301"/>
      <c r="T4" s="61"/>
      <c r="U4" s="61"/>
      <c r="V4" s="61"/>
      <c r="W4" s="61"/>
      <c r="X4" s="14"/>
      <c r="Y4" s="21"/>
      <c r="Z4" s="22"/>
      <c r="AA4" s="22"/>
    </row>
    <row r="5" spans="1:28" ht="32.5" x14ac:dyDescent="0.6">
      <c r="A5" s="1"/>
      <c r="B5" s="15"/>
      <c r="C5" s="13"/>
      <c r="D5" s="258" t="s">
        <v>293</v>
      </c>
      <c r="E5" s="258"/>
      <c r="F5" s="258"/>
      <c r="G5" s="258"/>
      <c r="H5" s="258"/>
      <c r="I5" s="258"/>
      <c r="J5" s="26"/>
      <c r="K5" s="258" t="s">
        <v>294</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Parcial</v>
      </c>
      <c r="E7" s="47">
        <f>IF($D7="Não cumpre",0,IF($D7="Parcial",$E$18*0.4,IF($D7="Cumpre",$E$18*0.7,IF($D7="Mais que Cumpre",$E$18*0.85,IF($D7="Melhor Prática",$E$18,0)))))</f>
        <v>6.0000000000000001E-3</v>
      </c>
      <c r="F7" s="48">
        <f>IF($K$24&lt;&gt;"",IF($K$24=3,3,IF($K$24=2,2,1)),"")</f>
        <v>3</v>
      </c>
      <c r="G7" s="48">
        <f>IF($N$24&lt;&gt;"",IF($N$24=3,3,IF($N$24=2,2,1)),"")</f>
        <v>2</v>
      </c>
      <c r="H7" s="48">
        <f>IF($Q$24&lt;&gt;"",IF($Q$24=3,3,IF($Q$24=2,2,1)),"")</f>
        <v>2</v>
      </c>
      <c r="I7" s="48">
        <f>IF($T$24&lt;&gt;"",IF($T$24=3,3,IF($T$24=2,2,1)),"")</f>
        <v>3</v>
      </c>
      <c r="J7" s="32"/>
      <c r="K7" s="49" t="s">
        <v>297</v>
      </c>
      <c r="L7" s="46" t="s">
        <v>60</v>
      </c>
      <c r="M7" s="260" t="s">
        <v>573</v>
      </c>
      <c r="N7" s="260"/>
      <c r="O7" s="260"/>
      <c r="P7" s="46" t="s">
        <v>62</v>
      </c>
      <c r="Q7" s="260" t="s">
        <v>574</v>
      </c>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t="str">
        <f>IF(Q10="Junio",6,IF(Q10="Julio",7,IF(Q10="Agosto",8,IF(Q10="Septiembre",9,IF(Q10="Octubre",10,"")))))</f>
        <v/>
      </c>
      <c r="R9" s="35"/>
      <c r="S9" s="92" t="str">
        <f>IF(S10="Junio",6,IF(S10="Julio",7,IF(S10="Agosto",8,IF(S10="Septiembre",9,IF(S10="Octubre",10,"")))))</f>
        <v/>
      </c>
      <c r="T9" s="33"/>
      <c r="U9" s="33"/>
      <c r="V9" s="33"/>
      <c r="W9" s="1"/>
      <c r="X9" s="1"/>
    </row>
    <row r="10" spans="1:28" ht="59.25" customHeight="1" outlineLevel="1" x14ac:dyDescent="0.35">
      <c r="A10" s="1"/>
      <c r="B10" s="262" t="s">
        <v>299</v>
      </c>
      <c r="C10" s="262"/>
      <c r="D10" s="110" t="s">
        <v>85</v>
      </c>
      <c r="E10" s="51">
        <f>IF($D10="Não cumpre",0,IF($D10="Parcial",$E$18*0.4,IF($D10="Cumpre",$E$18*0.7,IF($D10="Mais que Cumpre",$E$18*0.85,IF($D10="Melhor Prática",$E$18,0)))))</f>
        <v>1.4999999999999999E-2</v>
      </c>
      <c r="F10" s="52" t="str">
        <f>IF(K20="D","D","-")</f>
        <v>-</v>
      </c>
      <c r="G10" s="52" t="str">
        <f>IF(N20="D","D","-")</f>
        <v>-</v>
      </c>
      <c r="H10" s="52" t="str">
        <f>IF(Q20="D","D","-")</f>
        <v>-</v>
      </c>
      <c r="I10" s="52" t="str">
        <f>IF(T20="D","D","-")</f>
        <v>-</v>
      </c>
      <c r="J10" s="32"/>
      <c r="K10" s="65" t="s">
        <v>300</v>
      </c>
      <c r="L10" s="50" t="s">
        <v>66</v>
      </c>
      <c r="M10" s="74">
        <v>2</v>
      </c>
      <c r="N10" s="50" t="s">
        <v>67</v>
      </c>
      <c r="O10" s="53" t="s">
        <v>315</v>
      </c>
      <c r="P10" s="50" t="s">
        <v>69</v>
      </c>
      <c r="Q10" s="91" t="s">
        <v>301</v>
      </c>
      <c r="R10" s="50" t="s">
        <v>71</v>
      </c>
      <c r="S10" s="91" t="s">
        <v>72</v>
      </c>
      <c r="T10" s="50" t="s">
        <v>73</v>
      </c>
      <c r="U10" s="53" t="s">
        <v>551</v>
      </c>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75</v>
      </c>
      <c r="C12" s="263"/>
      <c r="D12" s="265" t="str">
        <f>IF(F12="","",IF(AND(I12=3,H12=3,G12=3,F12=3),"Melhor Prática",
IF(AND(H12=3,G12=3,F12=3),"Mais que Cumpre",
IF(AND(G12=3,F12=3),"Cumpre",
IF(F12=3,"Parcial","Não cumpre")))))</f>
        <v>Melhor Prática</v>
      </c>
      <c r="E12" s="266">
        <f>IF($D12="Não cumpre",0,IF($D12="Parcial",$E$18*0.4,IF($D12="Cumpre",$E$18*0.7,IF($D12="Mais que Cumpre",$E$18*0.85,IF($D12="Melhor Prática",$E$18,0)))))</f>
        <v>1.4999999999999999E-2</v>
      </c>
      <c r="F12" s="261">
        <f>IF($L$24&lt;&gt;"",IF($L$24=3,3,IF($L$24=2,2,1)),"")</f>
        <v>3</v>
      </c>
      <c r="G12" s="261">
        <f>IF($O$24&lt;&gt;"",IF($O$24=3,3,IF($O$24=2,2,1)),"")</f>
        <v>3</v>
      </c>
      <c r="H12" s="261">
        <f>IF($R$24&lt;&gt;"",IF($R$24=3,3,IF($R$24=2,2,1)),"")</f>
        <v>3</v>
      </c>
      <c r="I12" s="261">
        <f>IF($U$24&lt;&gt;"",IF($U$24=3,3,IF($U$24=2,2,1)),"")</f>
        <v>3</v>
      </c>
      <c r="J12" s="32"/>
      <c r="K12" s="299" t="s">
        <v>76</v>
      </c>
      <c r="L12" s="251"/>
      <c r="M12" s="249"/>
      <c r="N12" s="250"/>
      <c r="O12" s="299" t="s">
        <v>76</v>
      </c>
      <c r="P12" s="251"/>
      <c r="Q12" s="249"/>
      <c r="R12" s="250"/>
      <c r="S12" s="251" t="s">
        <v>76</v>
      </c>
      <c r="T12" s="251"/>
      <c r="U12" s="249" t="s">
        <v>303</v>
      </c>
      <c r="V12" s="250"/>
      <c r="W12" s="9"/>
      <c r="X12" s="9"/>
      <c r="Y12" s="23"/>
      <c r="Z12" s="2"/>
      <c r="AA12" s="2"/>
      <c r="AB12" s="2"/>
    </row>
    <row r="13" spans="1:28" ht="35.25" customHeight="1" outlineLevel="1" x14ac:dyDescent="0.35">
      <c r="A13" s="1"/>
      <c r="B13" s="264"/>
      <c r="C13" s="264"/>
      <c r="D13" s="265" t="str">
        <f t="shared" ref="D13:D14" si="0">IF(F13="","",IF(AND(I13=3,H13=3,G13=3,F13=3),"MEJOR PRÁCTICA",
IF(AND(H13=3,G13=3,F13=3),"MÁS QUE CUMPLE",
IF(AND(G13=3,F13=3),"CUMPLE",
IF(F13=3,"PARCIAL","NO CUMPLE")))))</f>
        <v/>
      </c>
      <c r="E13" s="266">
        <f>IF($D13="No Cumple",0,IF($D13="Parcial",$E$18*0.4,IF($D13="Cumple",$E$18*0.7,IF($D13="Más que Cumple",$E$18*0.85,IF($D13="Mejor Práctica",$E$18,0)))))</f>
        <v>0</v>
      </c>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304</v>
      </c>
      <c r="W13" s="1"/>
      <c r="X13" s="1"/>
      <c r="Z13" s="3"/>
      <c r="AA13" s="4"/>
      <c r="AB13" s="5"/>
    </row>
    <row r="14" spans="1:28" ht="18.75" customHeight="1" outlineLevel="1" x14ac:dyDescent="0.35">
      <c r="A14" s="1"/>
      <c r="B14" s="264"/>
      <c r="C14" s="264"/>
      <c r="D14" s="265" t="str">
        <f t="shared" si="0"/>
        <v/>
      </c>
      <c r="E14" s="266">
        <f>IF($D14="No Cumple",0,IF($D14="Parcial",$E$18*0.4,IF($D14="Cumple",$E$18*0.7,IF($D14="Más que Cumple",$E$18*0.85,IF($D14="Mejor Práctica",$E$18,0)))))</f>
        <v>0</v>
      </c>
      <c r="F14" s="38"/>
      <c r="G14" s="38"/>
      <c r="H14" s="38"/>
      <c r="I14" s="38"/>
      <c r="J14" s="32"/>
      <c r="K14" s="238"/>
      <c r="L14" s="239"/>
      <c r="M14" s="239"/>
      <c r="N14" s="243"/>
      <c r="O14" s="238"/>
      <c r="P14" s="239"/>
      <c r="Q14" s="239"/>
      <c r="R14" s="243"/>
      <c r="S14" s="240"/>
      <c r="T14" s="239"/>
      <c r="U14" s="239"/>
      <c r="V14" s="243"/>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IF(OR(AND(S10=U12,S14&lt;&gt;"finalizado"),AND(S10=Q12,O14&lt;&gt;"finalizado"),AND(S10=M12,K14&lt;&gt;"finalizado")),"Atrasado","No Prazo")),"Não Planificado")</f>
        <v>No Prazo</v>
      </c>
      <c r="E15" s="244"/>
      <c r="F15" s="244"/>
      <c r="G15" s="244"/>
      <c r="H15" s="244"/>
      <c r="I15" s="244"/>
      <c r="J15" s="26"/>
      <c r="K15" s="238"/>
      <c r="L15" s="239"/>
      <c r="M15" s="239"/>
      <c r="N15" s="243"/>
      <c r="O15" s="238"/>
      <c r="P15" s="239"/>
      <c r="Q15" s="239"/>
      <c r="R15" s="243"/>
      <c r="S15" s="240"/>
      <c r="T15" s="239"/>
      <c r="U15" s="239"/>
      <c r="V15" s="243"/>
      <c r="W15" s="1"/>
      <c r="X15" s="1"/>
      <c r="Z15" s="6"/>
      <c r="AA15" s="7"/>
      <c r="AB15" s="7"/>
    </row>
    <row r="16" spans="1:28" ht="21" customHeight="1" x14ac:dyDescent="0.4">
      <c r="A16" s="1"/>
      <c r="B16" s="17"/>
      <c r="C16" s="17"/>
      <c r="D16" s="9"/>
      <c r="E16" s="86" t="str">
        <f>IF(COUNTA(F16:I16)=0,"NBC","BC")</f>
        <v>NBC</v>
      </c>
      <c r="F16" s="86"/>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64</v>
      </c>
      <c r="R17" s="241"/>
      <c r="S17" s="242"/>
      <c r="T17" s="246" t="s">
        <v>85</v>
      </c>
      <c r="U17" s="241"/>
      <c r="V17" s="242"/>
      <c r="W17" s="9"/>
      <c r="X17" s="9"/>
      <c r="Y17" s="23"/>
    </row>
    <row r="18" spans="1:25" ht="20.25" customHeight="1" outlineLevel="2" x14ac:dyDescent="0.35">
      <c r="A18" s="1"/>
      <c r="B18" s="245" t="s">
        <v>317</v>
      </c>
      <c r="C18" s="245"/>
      <c r="D18" s="42" t="s">
        <v>52</v>
      </c>
      <c r="E18" s="39">
        <v>1.4999999999999999E-2</v>
      </c>
      <c r="F18" s="127"/>
      <c r="G18" s="127"/>
      <c r="H18" s="127"/>
      <c r="I18" s="127"/>
      <c r="J18" s="9"/>
      <c r="K18" s="238" t="s">
        <v>575</v>
      </c>
      <c r="L18" s="240"/>
      <c r="M18" s="243"/>
      <c r="N18" s="238" t="s">
        <v>576</v>
      </c>
      <c r="O18" s="240"/>
      <c r="P18" s="243"/>
      <c r="Q18" s="238" t="s">
        <v>577</v>
      </c>
      <c r="R18" s="240"/>
      <c r="S18" s="243"/>
      <c r="T18" s="238" t="s">
        <v>578</v>
      </c>
      <c r="U18" s="240"/>
      <c r="V18" s="243"/>
      <c r="W18" s="9"/>
      <c r="X18" s="9"/>
      <c r="Y18" s="23"/>
    </row>
    <row r="19" spans="1:25" ht="141.75" customHeight="1" outlineLevel="2" x14ac:dyDescent="0.35">
      <c r="A19" s="1"/>
      <c r="B19" s="245"/>
      <c r="C19" s="245"/>
      <c r="D19" s="42" t="s">
        <v>91</v>
      </c>
      <c r="E19" s="308" t="s">
        <v>579</v>
      </c>
      <c r="F19" s="308"/>
      <c r="G19" s="308"/>
      <c r="H19" s="308"/>
      <c r="I19" s="308"/>
      <c r="J19" s="25"/>
      <c r="K19" s="238"/>
      <c r="L19" s="240"/>
      <c r="M19" s="243"/>
      <c r="N19" s="238"/>
      <c r="O19" s="240"/>
      <c r="P19" s="243"/>
      <c r="Q19" s="238"/>
      <c r="R19" s="240"/>
      <c r="S19" s="243"/>
      <c r="T19" s="238"/>
      <c r="U19" s="240"/>
      <c r="V19" s="243"/>
      <c r="W19" s="9"/>
      <c r="X19" s="9"/>
      <c r="Y19" s="23"/>
    </row>
    <row r="20" spans="1:25" ht="18.75" customHeight="1" outlineLevel="2" x14ac:dyDescent="0.35">
      <c r="A20" s="1"/>
      <c r="B20" s="245"/>
      <c r="C20" s="245"/>
      <c r="D20" s="247" t="s">
        <v>93</v>
      </c>
      <c r="E20" s="248" t="s">
        <v>178</v>
      </c>
      <c r="F20" s="248"/>
      <c r="G20" s="248"/>
      <c r="H20" s="248"/>
      <c r="I20" s="248"/>
      <c r="J20" s="25"/>
      <c r="K20" s="238"/>
      <c r="L20" s="240"/>
      <c r="M20" s="243"/>
      <c r="N20" s="238"/>
      <c r="O20" s="240"/>
      <c r="P20" s="243"/>
      <c r="Q20" s="238"/>
      <c r="R20" s="240"/>
      <c r="S20" s="243"/>
      <c r="T20" s="238"/>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543</v>
      </c>
      <c r="L21" s="240"/>
      <c r="M21" s="243"/>
      <c r="N21" s="238" t="s">
        <v>347</v>
      </c>
      <c r="O21" s="240"/>
      <c r="P21" s="243"/>
      <c r="Q21" s="238" t="s">
        <v>580</v>
      </c>
      <c r="R21" s="240"/>
      <c r="S21" s="243"/>
      <c r="T21" s="238" t="s">
        <v>385</v>
      </c>
      <c r="U21" s="240"/>
      <c r="V21" s="243"/>
      <c r="W21" s="9"/>
      <c r="X21" s="9"/>
      <c r="Y21" s="23"/>
    </row>
    <row r="22" spans="1:25" ht="14.5" x14ac:dyDescent="0.35">
      <c r="A22" s="1"/>
      <c r="B22" s="9"/>
      <c r="C22" s="9"/>
      <c r="D22" s="9"/>
      <c r="E22" s="9"/>
      <c r="F22" s="9"/>
      <c r="G22" s="9"/>
      <c r="H22" s="9"/>
      <c r="I22" s="9"/>
      <c r="J22" s="9"/>
      <c r="K22" s="68"/>
      <c r="L22" s="9"/>
      <c r="M22" s="9"/>
      <c r="N22" s="9"/>
      <c r="O22" s="9"/>
      <c r="P22" s="9"/>
      <c r="Q22" s="9"/>
      <c r="R22" s="9"/>
      <c r="S22" s="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54" t="s">
        <v>99</v>
      </c>
      <c r="U23" s="24" t="s">
        <v>100</v>
      </c>
      <c r="V23" s="55" t="s">
        <v>101</v>
      </c>
      <c r="X23" s="9"/>
      <c r="Y23" s="23"/>
    </row>
    <row r="24" spans="1:25" ht="36.75" customHeight="1" x14ac:dyDescent="0.35">
      <c r="A24" s="1"/>
      <c r="B24" s="9"/>
      <c r="C24" s="9"/>
      <c r="D24" s="9"/>
      <c r="F24" s="235" t="s">
        <v>307</v>
      </c>
      <c r="G24" s="236" t="s">
        <v>36</v>
      </c>
      <c r="H24" s="236"/>
      <c r="I24" s="236"/>
      <c r="K24" s="56">
        <v>3</v>
      </c>
      <c r="L24" s="40">
        <v>3</v>
      </c>
      <c r="M24" s="237"/>
      <c r="N24" s="56">
        <v>2</v>
      </c>
      <c r="O24" s="40">
        <v>3</v>
      </c>
      <c r="P24" s="237"/>
      <c r="Q24" s="56">
        <v>2</v>
      </c>
      <c r="R24" s="40">
        <v>3</v>
      </c>
      <c r="S24" s="237"/>
      <c r="T24" s="56">
        <v>3</v>
      </c>
      <c r="U24" s="40">
        <v>3</v>
      </c>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57"/>
      <c r="U25" s="43"/>
      <c r="V25" s="237"/>
      <c r="X25" s="9"/>
      <c r="Y25" s="23"/>
    </row>
    <row r="26" spans="1:25" ht="208.5" customHeight="1" x14ac:dyDescent="0.35">
      <c r="A26" s="1"/>
      <c r="B26" s="9"/>
      <c r="C26" s="9"/>
      <c r="D26" s="9"/>
      <c r="F26" s="235"/>
      <c r="G26" s="236" t="s">
        <v>308</v>
      </c>
      <c r="H26" s="236"/>
      <c r="I26" s="236"/>
      <c r="K26" s="58" t="s">
        <v>581</v>
      </c>
      <c r="L26" s="45"/>
      <c r="M26" s="237"/>
      <c r="N26" s="58" t="s">
        <v>582</v>
      </c>
      <c r="O26" s="45" t="s">
        <v>1187</v>
      </c>
      <c r="P26" s="237"/>
      <c r="Q26" s="58" t="s">
        <v>583</v>
      </c>
      <c r="R26" s="45" t="s">
        <v>1058</v>
      </c>
      <c r="S26" s="237"/>
      <c r="T26" s="58" t="s">
        <v>1057</v>
      </c>
      <c r="U26" s="45"/>
      <c r="V26" s="237"/>
      <c r="X26" s="9"/>
      <c r="Y26" s="23"/>
    </row>
    <row r="27" spans="1:25" ht="18" customHeight="1" x14ac:dyDescent="0.35">
      <c r="A27" s="1"/>
      <c r="B27" s="9"/>
      <c r="C27" s="9"/>
      <c r="D27" s="9"/>
      <c r="F27" s="235"/>
      <c r="G27" s="236" t="s">
        <v>311</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 ref="M12:N12"/>
    <mergeCell ref="O12:P12"/>
    <mergeCell ref="K17:M17"/>
    <mergeCell ref="N17:P17"/>
    <mergeCell ref="K14:K15"/>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D15:I15"/>
    <mergeCell ref="B18:C21"/>
    <mergeCell ref="K18:M19"/>
    <mergeCell ref="N18:P19"/>
    <mergeCell ref="Q18:S19"/>
    <mergeCell ref="Q17:S17"/>
    <mergeCell ref="T18:V19"/>
    <mergeCell ref="E19:I19"/>
    <mergeCell ref="D20:D21"/>
    <mergeCell ref="E20:I21"/>
    <mergeCell ref="K20:M20"/>
    <mergeCell ref="N20:P20"/>
    <mergeCell ref="V24:V26"/>
    <mergeCell ref="G26:I26"/>
    <mergeCell ref="G27:I49"/>
    <mergeCell ref="Q20:S20"/>
    <mergeCell ref="T20:V20"/>
    <mergeCell ref="K21:M21"/>
    <mergeCell ref="N21:P21"/>
    <mergeCell ref="Q21:S21"/>
    <mergeCell ref="T21:V21"/>
    <mergeCell ref="F24:F49"/>
    <mergeCell ref="G24:I25"/>
    <mergeCell ref="M24:M26"/>
    <mergeCell ref="P24:P26"/>
    <mergeCell ref="S24:S26"/>
  </mergeCells>
  <conditionalFormatting sqref="D15:I15">
    <cfRule type="containsText" dxfId="636" priority="2" operator="containsText" text="Finalizado">
      <formula>NOT(ISERROR(SEARCH("Finalizado",D15)))</formula>
    </cfRule>
    <cfRule type="containsText" dxfId="635" priority="3" operator="containsText" text="Não Planificado">
      <formula>NOT(ISERROR(SEARCH("Não Planificado",D15)))</formula>
    </cfRule>
    <cfRule type="containsText" dxfId="634" priority="4" operator="containsText" text="No Prazo">
      <formula>NOT(ISERROR(SEARCH("No Prazo",D15)))</formula>
    </cfRule>
    <cfRule type="containsText" dxfId="633" priority="5" operator="containsText" text="Atrasado">
      <formula>NOT(ISERROR(SEARCH("Atrasado",D15)))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19">
      <iconSet showValue="0">
        <cfvo type="percent" val="0"/>
        <cfvo type="num" val="2"/>
        <cfvo type="num" val="3"/>
      </iconSet>
    </cfRule>
  </conditionalFormatting>
  <conditionalFormatting sqref="K25:L25">
    <cfRule type="containsText" dxfId="632" priority="29" operator="containsText" text="PENDIENTE">
      <formula>NOT(ISERROR(SEARCH("PENDIENTE",K25)))</formula>
    </cfRule>
    <cfRule type="containsText" dxfId="631" priority="30" operator="containsText" text="NO VALIDADO">
      <formula>NOT(ISERROR(SEARCH("NO VALIDADO",K25)))</formula>
    </cfRule>
    <cfRule type="containsText" dxfId="630" priority="31" operator="containsText" text="VALIDADO">
      <formula>NOT(ISERROR(SEARCH("VALIDADO",K25)))</formula>
    </cfRule>
  </conditionalFormatting>
  <conditionalFormatting sqref="N25:O25">
    <cfRule type="containsText" dxfId="629" priority="26" operator="containsText" text="PENDIENTE">
      <formula>NOT(ISERROR(SEARCH("PENDIENTE",N25)))</formula>
    </cfRule>
    <cfRule type="containsText" dxfId="628" priority="27" operator="containsText" text="NO VALIDADO">
      <formula>NOT(ISERROR(SEARCH("NO VALIDADO",N25)))</formula>
    </cfRule>
    <cfRule type="containsText" dxfId="627" priority="28" operator="containsText" text="VALIDADO">
      <formula>NOT(ISERROR(SEARCH("VALIDADO",N25)))</formula>
    </cfRule>
  </conditionalFormatting>
  <conditionalFormatting sqref="Q25:R25">
    <cfRule type="containsText" dxfId="626" priority="23" operator="containsText" text="PENDIENTE">
      <formula>NOT(ISERROR(SEARCH("PENDIENTE",Q25)))</formula>
    </cfRule>
    <cfRule type="containsText" dxfId="625" priority="24" operator="containsText" text="NO VALIDADO">
      <formula>NOT(ISERROR(SEARCH("NO VALIDADO",Q25)))</formula>
    </cfRule>
    <cfRule type="containsText" dxfId="624" priority="25" operator="containsText" text="VALIDADO">
      <formula>NOT(ISERROR(SEARCH("VALIDADO",Q25)))</formula>
    </cfRule>
  </conditionalFormatting>
  <conditionalFormatting sqref="T25:U25">
    <cfRule type="containsText" dxfId="623" priority="20" operator="containsText" text="PENDIENTE">
      <formula>NOT(ISERROR(SEARCH("PENDIENTE",T25)))</formula>
    </cfRule>
    <cfRule type="containsText" dxfId="622" priority="21" operator="containsText" text="NO VALIDADO">
      <formula>NOT(ISERROR(SEARCH("NO VALIDADO",T25)))</formula>
    </cfRule>
    <cfRule type="containsText" dxfId="621" priority="22" operator="containsText" text="VALIDADO">
      <formula>NOT(ISERROR(SEARCH("VALIDADO",T25)))</formula>
    </cfRule>
  </conditionalFormatting>
  <dataValidations count="6">
    <dataValidation type="list" allowBlank="1" showInputMessage="1" showErrorMessage="1" sqref="K14:K15 O14:O15 S14:S15" xr:uid="{3FD216FF-5630-4E38-BDAF-48FCCF41F729}">
      <formula1>"No Iniciado, En Progreso,Finalizado"</formula1>
    </dataValidation>
    <dataValidation type="list" allowBlank="1" showInputMessage="1" showErrorMessage="1" sqref="AB14:AB15" xr:uid="{C1B95D36-9846-4E0F-A3A0-103F1B22F95E}">
      <formula1>"No Cumple, Parcial, Cumple, Más que Cumple, Mejor Práctica"</formula1>
    </dataValidation>
    <dataValidation type="list" allowBlank="1" showInputMessage="1" showErrorMessage="1" sqref="Q10 S10" xr:uid="{04EC62D5-D6DF-4C6D-B134-1A50C17816E6}">
      <formula1>" Junho,Julho,Agosto,Setembro,Outubro"</formula1>
    </dataValidation>
    <dataValidation type="list" allowBlank="1" showInputMessage="1" showErrorMessage="1" sqref="M12:N12 Q12:R12 U12:V12" xr:uid="{650A5852-E286-4577-A3B9-42183CA4FC85}">
      <formula1>"Maio,Junho,Julho,Agosto,Setembro,Outubro"</formula1>
    </dataValidation>
    <dataValidation type="list" allowBlank="1" showInputMessage="1" showErrorMessage="1" sqref="O10" xr:uid="{F962CA08-322E-47C6-9E52-480CA13896DD}">
      <formula1>"Alta,Baixa,Não Planificado"</formula1>
    </dataValidation>
    <dataValidation type="list" allowBlank="1" showInputMessage="1" showErrorMessage="1" sqref="D10 R14:R15 N14:N15 V14:V15" xr:uid="{32D1783F-0BBE-4501-8A5A-F4279B359EED}">
      <formula1>"Não Cumpre, Parcial, Cumpre, Mais que Cumpre, Melhor Prática"</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69AC63EC-8754-4F63-95E5-6AE3E77DA169}">
            <x14:iconSet iconSet="3Stars" showValue="0">
              <x14:cfvo type="percent">
                <xm:f>0</xm:f>
              </x14:cfvo>
              <x14:cfvo type="num">
                <xm:f>2</xm:f>
              </x14:cfvo>
              <x14:cfvo type="num">
                <xm:f>3</xm:f>
              </x14:cfvo>
            </x14:iconSet>
          </x14:cfRule>
          <xm:sqref>M10</xm:sqref>
        </x14:conditionalFormatting>
      </x14:conditionalFormattings>
    </ext>
  </extLst>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D8F9EFB-860D-4304-AB3C-1EB68C909FDE}">
  <dimension ref="A1:AB51"/>
  <sheetViews>
    <sheetView showGridLines="0" zoomScale="70" zoomScaleNormal="70" workbookViewId="0">
      <pane xSplit="3" ySplit="4" topLeftCell="L13" activePane="bottomRight" state="frozen"/>
      <selection activeCell="K3" sqref="K3:S4"/>
      <selection pane="topRight" activeCell="K3" sqref="K3:S4"/>
      <selection pane="bottomLeft" activeCell="K3" sqref="K3:S4"/>
      <selection pane="bottomRight" activeCell="U27" sqref="U27"/>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02" t="s">
        <v>584</v>
      </c>
      <c r="L3" s="302"/>
      <c r="M3" s="302"/>
      <c r="N3" s="302"/>
      <c r="O3" s="302"/>
      <c r="P3" s="302"/>
      <c r="Q3" s="302"/>
      <c r="R3" s="302"/>
      <c r="S3" s="302"/>
      <c r="T3" s="63"/>
      <c r="U3" s="63"/>
      <c r="V3" s="63"/>
      <c r="W3" s="10"/>
      <c r="X3" s="10"/>
      <c r="Y3" s="12"/>
      <c r="Z3" s="12"/>
      <c r="AA3" s="12"/>
    </row>
    <row r="4" spans="1:28" ht="35.25" customHeight="1" x14ac:dyDescent="0.35">
      <c r="A4" s="1"/>
      <c r="B4" s="1"/>
      <c r="C4" s="10"/>
      <c r="D4" s="255"/>
      <c r="E4" s="255"/>
      <c r="F4" s="255"/>
      <c r="G4" s="255"/>
      <c r="H4" s="255"/>
      <c r="I4" s="255"/>
      <c r="J4" s="61"/>
      <c r="K4" s="303"/>
      <c r="L4" s="303"/>
      <c r="M4" s="303"/>
      <c r="N4" s="303"/>
      <c r="O4" s="303"/>
      <c r="P4" s="303"/>
      <c r="Q4" s="303"/>
      <c r="R4" s="303"/>
      <c r="S4" s="303"/>
      <c r="T4" s="61"/>
      <c r="U4" s="61"/>
      <c r="V4" s="61"/>
      <c r="W4" s="61"/>
      <c r="X4" s="14"/>
      <c r="Y4" s="21"/>
      <c r="Z4" s="22"/>
      <c r="AA4" s="22"/>
    </row>
    <row r="5" spans="1:28" ht="32.5" x14ac:dyDescent="0.6">
      <c r="A5" s="1"/>
      <c r="B5" s="15"/>
      <c r="C5" s="13"/>
      <c r="D5" s="258" t="s">
        <v>293</v>
      </c>
      <c r="E5" s="258"/>
      <c r="F5" s="258"/>
      <c r="G5" s="258"/>
      <c r="H5" s="258"/>
      <c r="I5" s="258"/>
      <c r="J5" s="26"/>
      <c r="K5" s="258" t="s">
        <v>294</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Cumpre</v>
      </c>
      <c r="E7" s="47">
        <f>IF($D7="Não cumpre",0,IF($D7="Parcial",$E$18*0.4,IF($D7="Cumpre",$E$18*0.7,IF($D7="Mais que Cumpre",$E$18*0.85,IF($D7="Melhor Prática",$E$18,0)))))</f>
        <v>1.3999999999999999E-2</v>
      </c>
      <c r="F7" s="48">
        <f>IF($K$24&lt;&gt;"",IF($K$24=3,3,IF($K$24=2,2,1)),"")</f>
        <v>3</v>
      </c>
      <c r="G7" s="48">
        <f>IF($N$24&lt;&gt;"",IF($N$24=3,3,IF($N$24=2,2,1)),"")</f>
        <v>3</v>
      </c>
      <c r="H7" s="48">
        <f>IF($Q$24&lt;&gt;"",IF($Q$24=3,3,IF($Q$24=2,2,1)),"")</f>
        <v>2</v>
      </c>
      <c r="I7" s="48" t="str">
        <f>IF($T$24&lt;&gt;"",IF($T$24=3,3,IF($T$24=2,2,1)),"")</f>
        <v/>
      </c>
      <c r="J7" s="32"/>
      <c r="K7" s="49" t="s">
        <v>297</v>
      </c>
      <c r="L7" s="46" t="s">
        <v>60</v>
      </c>
      <c r="M7" s="260"/>
      <c r="N7" s="260"/>
      <c r="O7" s="260"/>
      <c r="P7" s="46" t="s">
        <v>62</v>
      </c>
      <c r="Q7" s="260" t="s">
        <v>585</v>
      </c>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t="str">
        <f>IF(Q10="Junio",6,IF(Q10="Julio",7,IF(Q10="Agosto",8,IF(Q10="Septiembre",9,IF(Q10="Octubre",10,"")))))</f>
        <v/>
      </c>
      <c r="R9" s="35"/>
      <c r="S9" s="92" t="str">
        <f>IF(S10="Junio",6,IF(S10="Julio",7,IF(S10="Agosto",8,IF(S10="Septiembre",9,IF(S10="Octubre",10,"")))))</f>
        <v/>
      </c>
      <c r="T9" s="33"/>
      <c r="U9" s="33"/>
      <c r="V9" s="33"/>
      <c r="W9" s="1"/>
      <c r="X9" s="1"/>
    </row>
    <row r="10" spans="1:28" ht="59.25" customHeight="1" outlineLevel="1" x14ac:dyDescent="0.35">
      <c r="A10" s="1"/>
      <c r="B10" s="262" t="s">
        <v>299</v>
      </c>
      <c r="C10" s="262"/>
      <c r="D10" s="110" t="s">
        <v>85</v>
      </c>
      <c r="E10" s="51">
        <f>IF($D10="Não cumpre",0,IF($D10="Parcial",$E$18*0.4,IF($D10="Cumpre",$E$18*0.7,IF($D10="Mais que Cumpre",$E$18*0.85,IF($D10="Melhor Prática",$E$18,0)))))</f>
        <v>0.02</v>
      </c>
      <c r="F10" s="52" t="str">
        <f>IF(K20="D","D","-")</f>
        <v>-</v>
      </c>
      <c r="G10" s="52" t="str">
        <f>IF(N20="D","D","-")</f>
        <v>D</v>
      </c>
      <c r="H10" s="52" t="str">
        <f>IF(Q20="D","D","-")</f>
        <v>D</v>
      </c>
      <c r="I10" s="52" t="str">
        <f>IF(T20="D","D","-")</f>
        <v>D</v>
      </c>
      <c r="J10" s="32"/>
      <c r="K10" s="65" t="s">
        <v>300</v>
      </c>
      <c r="L10" s="50" t="s">
        <v>66</v>
      </c>
      <c r="M10" s="74">
        <v>2</v>
      </c>
      <c r="N10" s="50" t="s">
        <v>67</v>
      </c>
      <c r="O10" s="53" t="s">
        <v>68</v>
      </c>
      <c r="P10" s="50" t="s">
        <v>69</v>
      </c>
      <c r="Q10" s="91" t="s">
        <v>70</v>
      </c>
      <c r="R10" s="50" t="s">
        <v>71</v>
      </c>
      <c r="S10" s="91" t="s">
        <v>363</v>
      </c>
      <c r="T10" s="50" t="s">
        <v>73</v>
      </c>
      <c r="U10" s="53" t="s">
        <v>551</v>
      </c>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75</v>
      </c>
      <c r="C12" s="263"/>
      <c r="D12" s="265" t="str">
        <f>IF(F12="","",IF(AND(I12=3,H12=3,G12=3,F12=3),"Melhor Prática",
IF(AND(H12=3,G12=3,F12=3),"Mais que Cumpre",
IF(AND(G12=3,F12=3),"Cumpre",
IF(F12=3,"Parcial","Não cumpre")))))</f>
        <v>Melhor Prática</v>
      </c>
      <c r="E12" s="266">
        <f>IF($D12="Não cumpre",0,IF($D12="Parcial",$E$18*0.4,IF($D12="Cumpre",$E$18*0.7,IF($D12="Mais que Cumpre",$E$18*0.85,IF($D12="Melhor Prática",$E$18,0)))))</f>
        <v>0.02</v>
      </c>
      <c r="F12" s="261">
        <f>IF($L$24&lt;&gt;"",IF($L$24=3,3,IF($L$24=2,2,1)),"")</f>
        <v>3</v>
      </c>
      <c r="G12" s="261">
        <f>IF($O$24&lt;&gt;"",IF($O$24=3,3,IF($O$24=2,2,1)),"")</f>
        <v>3</v>
      </c>
      <c r="H12" s="261">
        <f>IF($R$24&lt;&gt;"",IF($R$24=3,3,IF($R$24=2,2,1)),"")</f>
        <v>3</v>
      </c>
      <c r="I12" s="261">
        <f>IF($U$24&lt;&gt;"",IF($U$24=3,3,IF($U$24=2,2,1)),"")</f>
        <v>3</v>
      </c>
      <c r="J12" s="32"/>
      <c r="K12" s="299" t="s">
        <v>76</v>
      </c>
      <c r="L12" s="251"/>
      <c r="M12" s="249" t="s">
        <v>363</v>
      </c>
      <c r="N12" s="250"/>
      <c r="O12" s="299" t="s">
        <v>76</v>
      </c>
      <c r="P12" s="251"/>
      <c r="Q12" s="249"/>
      <c r="R12" s="250"/>
      <c r="S12" s="251" t="s">
        <v>76</v>
      </c>
      <c r="T12" s="251"/>
      <c r="U12" s="249" t="s">
        <v>303</v>
      </c>
      <c r="V12" s="250"/>
      <c r="W12" s="9"/>
      <c r="X12" s="9"/>
      <c r="Y12" s="23"/>
      <c r="Z12" s="2"/>
      <c r="AA12" s="2"/>
      <c r="AB12" s="2"/>
    </row>
    <row r="13" spans="1:28" ht="35.25" customHeight="1" outlineLevel="1" x14ac:dyDescent="0.35">
      <c r="A13" s="1"/>
      <c r="B13" s="264"/>
      <c r="C13" s="264"/>
      <c r="D13" s="265" t="str">
        <f t="shared" ref="D13:D14" si="0">IF(F13="","",IF(AND(I13=3,H13=3,G13=3,F13=3),"MEJOR PRÁCTICA",
IF(AND(H13=3,G13=3,F13=3),"MÁS QUE CUMPLE",
IF(AND(G13=3,F13=3),"CUMPLE",
IF(F13=3,"PARCIAL","NO CUMPLE")))))</f>
        <v/>
      </c>
      <c r="E13" s="266">
        <f>IF($D13="No Cumple",0,IF($D13="Parcial",$E$18*0.4,IF($D13="Cumple",$E$18*0.7,IF($D13="Más que Cumple",$E$18*0.85,IF($D13="Mejor Práctica",$E$18,0)))))</f>
        <v>0</v>
      </c>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304</v>
      </c>
      <c r="W13" s="1"/>
      <c r="X13" s="1"/>
      <c r="Z13" s="3"/>
      <c r="AA13" s="4"/>
      <c r="AB13" s="5"/>
    </row>
    <row r="14" spans="1:28" ht="18.75" customHeight="1" outlineLevel="1" x14ac:dyDescent="0.35">
      <c r="A14" s="1"/>
      <c r="B14" s="264"/>
      <c r="C14" s="264"/>
      <c r="D14" s="265" t="str">
        <f t="shared" si="0"/>
        <v/>
      </c>
      <c r="E14" s="266">
        <f>IF($D14="No Cumple",0,IF($D14="Parcial",$E$18*0.4,IF($D14="Cumple",$E$18*0.7,IF($D14="Más que Cumple",$E$18*0.85,IF($D14="Mejor Práctica",$E$18,0)))))</f>
        <v>0</v>
      </c>
      <c r="F14" s="38"/>
      <c r="G14" s="38"/>
      <c r="H14" s="38"/>
      <c r="I14" s="38"/>
      <c r="J14" s="32"/>
      <c r="K14" s="238" t="s">
        <v>1043</v>
      </c>
      <c r="L14" s="239"/>
      <c r="M14" s="239"/>
      <c r="N14" s="243" t="s">
        <v>85</v>
      </c>
      <c r="O14" s="238"/>
      <c r="P14" s="239"/>
      <c r="Q14" s="239"/>
      <c r="R14" s="243"/>
      <c r="S14" s="240"/>
      <c r="T14" s="239"/>
      <c r="U14" s="239"/>
      <c r="V14" s="243"/>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IF(OR(AND(S10=U12,S14&lt;&gt;"finalizado"),AND(S10=Q12,O14&lt;&gt;"finalizado"),AND(S10=M12,K14&lt;&gt;"finalizado")),"Atrasado","No Prazo")),"Não Planificado")</f>
        <v>Atrasado</v>
      </c>
      <c r="E15" s="244"/>
      <c r="F15" s="244"/>
      <c r="G15" s="244"/>
      <c r="H15" s="244"/>
      <c r="I15" s="244"/>
      <c r="J15" s="26"/>
      <c r="K15" s="238"/>
      <c r="L15" s="239"/>
      <c r="M15" s="239"/>
      <c r="N15" s="243"/>
      <c r="O15" s="238"/>
      <c r="P15" s="239"/>
      <c r="Q15" s="239"/>
      <c r="R15" s="243"/>
      <c r="S15" s="240"/>
      <c r="T15" s="239"/>
      <c r="U15" s="239"/>
      <c r="V15" s="243"/>
      <c r="W15" s="1"/>
      <c r="X15" s="1"/>
      <c r="Z15" s="6"/>
      <c r="AA15" s="7"/>
      <c r="AB15" s="7"/>
    </row>
    <row r="16" spans="1:28" ht="21" customHeight="1" x14ac:dyDescent="0.4">
      <c r="A16" s="1"/>
      <c r="B16" s="17"/>
      <c r="C16" s="17"/>
      <c r="D16" s="9"/>
      <c r="E16" s="86" t="str">
        <f>IF(COUNTA(F16:I16)=0,"NBC","BC")</f>
        <v>BC</v>
      </c>
      <c r="F16" s="86"/>
      <c r="G16" s="86"/>
      <c r="H16" s="86" t="s">
        <v>1092</v>
      </c>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64</v>
      </c>
      <c r="R17" s="241"/>
      <c r="S17" s="242"/>
      <c r="T17" s="246" t="s">
        <v>85</v>
      </c>
      <c r="U17" s="241"/>
      <c r="V17" s="242"/>
      <c r="W17" s="9"/>
      <c r="X17" s="9"/>
      <c r="Y17" s="23"/>
    </row>
    <row r="18" spans="1:25" ht="20.25" customHeight="1" outlineLevel="2" x14ac:dyDescent="0.35">
      <c r="A18" s="1"/>
      <c r="B18" s="245" t="s">
        <v>317</v>
      </c>
      <c r="C18" s="245"/>
      <c r="D18" s="42" t="s">
        <v>52</v>
      </c>
      <c r="E18" s="39">
        <v>0.02</v>
      </c>
      <c r="F18" s="127"/>
      <c r="G18" s="127"/>
      <c r="H18" s="127"/>
      <c r="I18" s="127"/>
      <c r="J18" s="9"/>
      <c r="K18" s="238" t="s">
        <v>586</v>
      </c>
      <c r="L18" s="240"/>
      <c r="M18" s="243"/>
      <c r="N18" s="238" t="s">
        <v>587</v>
      </c>
      <c r="O18" s="240"/>
      <c r="P18" s="243"/>
      <c r="Q18" s="238" t="s">
        <v>588</v>
      </c>
      <c r="R18" s="240"/>
      <c r="S18" s="243"/>
      <c r="T18" s="238" t="s">
        <v>589</v>
      </c>
      <c r="U18" s="240"/>
      <c r="V18" s="243"/>
      <c r="W18" s="9"/>
      <c r="X18" s="9"/>
      <c r="Y18" s="23"/>
    </row>
    <row r="19" spans="1:25" ht="141.75" customHeight="1" outlineLevel="2" x14ac:dyDescent="0.35">
      <c r="A19" s="1"/>
      <c r="B19" s="245"/>
      <c r="C19" s="245"/>
      <c r="D19" s="42" t="s">
        <v>91</v>
      </c>
      <c r="E19" s="308" t="s">
        <v>590</v>
      </c>
      <c r="F19" s="308"/>
      <c r="G19" s="308"/>
      <c r="H19" s="308"/>
      <c r="I19" s="308"/>
      <c r="J19" s="25"/>
      <c r="K19" s="238"/>
      <c r="L19" s="240"/>
      <c r="M19" s="243"/>
      <c r="N19" s="238"/>
      <c r="O19" s="240"/>
      <c r="P19" s="243"/>
      <c r="Q19" s="238"/>
      <c r="R19" s="240"/>
      <c r="S19" s="243"/>
      <c r="T19" s="238"/>
      <c r="U19" s="240"/>
      <c r="V19" s="243"/>
      <c r="W19" s="9"/>
      <c r="X19" s="9"/>
      <c r="Y19" s="23"/>
    </row>
    <row r="20" spans="1:25" ht="18.75" customHeight="1" outlineLevel="2" x14ac:dyDescent="0.35">
      <c r="A20" s="1"/>
      <c r="B20" s="245"/>
      <c r="C20" s="245"/>
      <c r="D20" s="247" t="s">
        <v>93</v>
      </c>
      <c r="E20" s="248" t="s">
        <v>172</v>
      </c>
      <c r="F20" s="248"/>
      <c r="G20" s="248"/>
      <c r="H20" s="248"/>
      <c r="I20" s="248"/>
      <c r="J20" s="25"/>
      <c r="K20" s="238"/>
      <c r="L20" s="240"/>
      <c r="M20" s="243"/>
      <c r="N20" s="238" t="s">
        <v>306</v>
      </c>
      <c r="O20" s="240"/>
      <c r="P20" s="243"/>
      <c r="Q20" s="238" t="s">
        <v>306</v>
      </c>
      <c r="R20" s="240"/>
      <c r="S20" s="243"/>
      <c r="T20" s="238" t="s">
        <v>306</v>
      </c>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431</v>
      </c>
      <c r="L21" s="240"/>
      <c r="M21" s="243"/>
      <c r="N21" s="238" t="s">
        <v>591</v>
      </c>
      <c r="O21" s="240"/>
      <c r="P21" s="243"/>
      <c r="Q21" s="238" t="s">
        <v>592</v>
      </c>
      <c r="R21" s="240"/>
      <c r="S21" s="243"/>
      <c r="T21" s="238" t="s">
        <v>502</v>
      </c>
      <c r="U21" s="240"/>
      <c r="V21" s="243"/>
      <c r="W21" s="9"/>
      <c r="X21" s="9"/>
      <c r="Y21" s="23"/>
    </row>
    <row r="22" spans="1:25" ht="14.5" x14ac:dyDescent="0.35">
      <c r="A22" s="1"/>
      <c r="B22" s="9"/>
      <c r="C22" s="9"/>
      <c r="D22" s="9"/>
      <c r="E22" s="9"/>
      <c r="F22" s="9"/>
      <c r="G22" s="9"/>
      <c r="H22" s="9"/>
      <c r="I22" s="9"/>
      <c r="J22" s="9"/>
      <c r="K22" s="68"/>
      <c r="L22" s="9"/>
      <c r="M22" s="9"/>
      <c r="N22" s="9"/>
      <c r="O22" s="9"/>
      <c r="P22" s="9"/>
      <c r="Q22" s="9"/>
      <c r="R22" s="9"/>
      <c r="S22" s="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54" t="s">
        <v>99</v>
      </c>
      <c r="U23" s="24" t="s">
        <v>100</v>
      </c>
      <c r="V23" s="55" t="s">
        <v>101</v>
      </c>
      <c r="X23" s="9"/>
      <c r="Y23" s="23"/>
    </row>
    <row r="24" spans="1:25" ht="36.75" customHeight="1" x14ac:dyDescent="0.35">
      <c r="A24" s="1"/>
      <c r="B24" s="9"/>
      <c r="C24" s="9"/>
      <c r="D24" s="9"/>
      <c r="F24" s="235" t="s">
        <v>307</v>
      </c>
      <c r="G24" s="236" t="s">
        <v>36</v>
      </c>
      <c r="H24" s="236"/>
      <c r="I24" s="236"/>
      <c r="K24" s="56">
        <v>3</v>
      </c>
      <c r="L24" s="40">
        <v>3</v>
      </c>
      <c r="M24" s="237"/>
      <c r="N24" s="56">
        <v>3</v>
      </c>
      <c r="O24" s="40">
        <v>3</v>
      </c>
      <c r="P24" s="237"/>
      <c r="Q24" s="56">
        <v>2</v>
      </c>
      <c r="R24" s="40">
        <v>3</v>
      </c>
      <c r="S24" s="237"/>
      <c r="T24" s="56"/>
      <c r="U24" s="40">
        <v>3</v>
      </c>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57"/>
      <c r="U25" s="43"/>
      <c r="V25" s="237"/>
      <c r="X25" s="9"/>
      <c r="Y25" s="23"/>
    </row>
    <row r="26" spans="1:25" ht="208.5" customHeight="1" x14ac:dyDescent="0.35">
      <c r="A26" s="1"/>
      <c r="B26" s="9"/>
      <c r="C26" s="9"/>
      <c r="D26" s="9"/>
      <c r="F26" s="235"/>
      <c r="G26" s="236" t="s">
        <v>308</v>
      </c>
      <c r="H26" s="236"/>
      <c r="I26" s="236"/>
      <c r="K26" s="58"/>
      <c r="L26" s="45"/>
      <c r="M26" s="237"/>
      <c r="N26" s="58"/>
      <c r="O26" s="45" t="s">
        <v>1188</v>
      </c>
      <c r="P26" s="237"/>
      <c r="Q26" s="58" t="s">
        <v>1088</v>
      </c>
      <c r="R26" s="45" t="s">
        <v>1189</v>
      </c>
      <c r="S26" s="237"/>
      <c r="T26" s="58"/>
      <c r="U26" s="45" t="s">
        <v>1190</v>
      </c>
      <c r="V26" s="237"/>
      <c r="X26" s="9"/>
      <c r="Y26" s="23"/>
    </row>
    <row r="27" spans="1:25" ht="18" customHeight="1" x14ac:dyDescent="0.35">
      <c r="A27" s="1"/>
      <c r="B27" s="9"/>
      <c r="C27" s="9"/>
      <c r="D27" s="9"/>
      <c r="F27" s="235"/>
      <c r="G27" s="236" t="s">
        <v>311</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 ref="M12:N12"/>
    <mergeCell ref="O12:P12"/>
    <mergeCell ref="K17:M17"/>
    <mergeCell ref="N17:P17"/>
    <mergeCell ref="K14:K15"/>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D15:I15"/>
    <mergeCell ref="B18:C21"/>
    <mergeCell ref="K18:M19"/>
    <mergeCell ref="N18:P19"/>
    <mergeCell ref="Q18:S19"/>
    <mergeCell ref="Q17:S17"/>
    <mergeCell ref="T18:V19"/>
    <mergeCell ref="E19:I19"/>
    <mergeCell ref="D20:D21"/>
    <mergeCell ref="E20:I21"/>
    <mergeCell ref="K20:M20"/>
    <mergeCell ref="N20:P20"/>
    <mergeCell ref="V24:V26"/>
    <mergeCell ref="G26:I26"/>
    <mergeCell ref="G27:I49"/>
    <mergeCell ref="Q20:S20"/>
    <mergeCell ref="T20:V20"/>
    <mergeCell ref="K21:M21"/>
    <mergeCell ref="N21:P21"/>
    <mergeCell ref="Q21:S21"/>
    <mergeCell ref="T21:V21"/>
    <mergeCell ref="F24:F49"/>
    <mergeCell ref="G24:I25"/>
    <mergeCell ref="M24:M26"/>
    <mergeCell ref="P24:P26"/>
    <mergeCell ref="S24:S26"/>
  </mergeCells>
  <conditionalFormatting sqref="D15:I15">
    <cfRule type="containsText" dxfId="620" priority="2" operator="containsText" text="Finalizado">
      <formula>NOT(ISERROR(SEARCH("Finalizado",D15)))</formula>
    </cfRule>
    <cfRule type="containsText" dxfId="619" priority="3" operator="containsText" text="Não Planificado">
      <formula>NOT(ISERROR(SEARCH("Não Planificado",D15)))</formula>
    </cfRule>
    <cfRule type="containsText" dxfId="618" priority="4" operator="containsText" text="No Prazo">
      <formula>NOT(ISERROR(SEARCH("No Prazo",D15)))</formula>
    </cfRule>
    <cfRule type="containsText" dxfId="617" priority="5" operator="containsText" text="Atrasado">
      <formula>NOT(ISERROR(SEARCH("Atrasado",D15)))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19">
      <iconSet showValue="0">
        <cfvo type="percent" val="0"/>
        <cfvo type="num" val="2"/>
        <cfvo type="num" val="3"/>
      </iconSet>
    </cfRule>
  </conditionalFormatting>
  <conditionalFormatting sqref="K25:L25">
    <cfRule type="containsText" dxfId="616" priority="29" operator="containsText" text="PENDIENTE">
      <formula>NOT(ISERROR(SEARCH("PENDIENTE",K25)))</formula>
    </cfRule>
    <cfRule type="containsText" dxfId="615" priority="30" operator="containsText" text="NO VALIDADO">
      <formula>NOT(ISERROR(SEARCH("NO VALIDADO",K25)))</formula>
    </cfRule>
    <cfRule type="containsText" dxfId="614" priority="31" operator="containsText" text="VALIDADO">
      <formula>NOT(ISERROR(SEARCH("VALIDADO",K25)))</formula>
    </cfRule>
  </conditionalFormatting>
  <conditionalFormatting sqref="N25:O25">
    <cfRule type="containsText" dxfId="613" priority="26" operator="containsText" text="PENDIENTE">
      <formula>NOT(ISERROR(SEARCH("PENDIENTE",N25)))</formula>
    </cfRule>
    <cfRule type="containsText" dxfId="612" priority="27" operator="containsText" text="NO VALIDADO">
      <formula>NOT(ISERROR(SEARCH("NO VALIDADO",N25)))</formula>
    </cfRule>
    <cfRule type="containsText" dxfId="611" priority="28" operator="containsText" text="VALIDADO">
      <formula>NOT(ISERROR(SEARCH("VALIDADO",N25)))</formula>
    </cfRule>
  </conditionalFormatting>
  <conditionalFormatting sqref="Q25:R25">
    <cfRule type="containsText" dxfId="610" priority="23" operator="containsText" text="PENDIENTE">
      <formula>NOT(ISERROR(SEARCH("PENDIENTE",Q25)))</formula>
    </cfRule>
    <cfRule type="containsText" dxfId="609" priority="24" operator="containsText" text="NO VALIDADO">
      <formula>NOT(ISERROR(SEARCH("NO VALIDADO",Q25)))</formula>
    </cfRule>
    <cfRule type="containsText" dxfId="608" priority="25" operator="containsText" text="VALIDADO">
      <formula>NOT(ISERROR(SEARCH("VALIDADO",Q25)))</formula>
    </cfRule>
  </conditionalFormatting>
  <conditionalFormatting sqref="T25:U25">
    <cfRule type="containsText" dxfId="607" priority="20" operator="containsText" text="PENDIENTE">
      <formula>NOT(ISERROR(SEARCH("PENDIENTE",T25)))</formula>
    </cfRule>
    <cfRule type="containsText" dxfId="606" priority="21" operator="containsText" text="NO VALIDADO">
      <formula>NOT(ISERROR(SEARCH("NO VALIDADO",T25)))</formula>
    </cfRule>
    <cfRule type="containsText" dxfId="605" priority="22" operator="containsText" text="VALIDADO">
      <formula>NOT(ISERROR(SEARCH("VALIDADO",T25)))</formula>
    </cfRule>
  </conditionalFormatting>
  <dataValidations count="6">
    <dataValidation type="list" allowBlank="1" showInputMessage="1" showErrorMessage="1" sqref="AB14:AB15" xr:uid="{D5B943AE-C597-49EF-9B48-61F5FA9A1BA7}">
      <formula1>"No Cumple, Parcial, Cumple, Más que Cumple, Mejor Práctica"</formula1>
    </dataValidation>
    <dataValidation type="list" allowBlank="1" showInputMessage="1" showErrorMessage="1" sqref="K14:K15 O14:O15 S14:S15" xr:uid="{BF73363A-D79A-46BF-94A8-78B6EACC0584}">
      <formula1>"No Iniciado, En Progreso,Finalizado"</formula1>
    </dataValidation>
    <dataValidation type="list" allowBlank="1" showInputMessage="1" showErrorMessage="1" sqref="Q10 S10" xr:uid="{DF84BC28-BE4A-49EB-BCF5-60023837D914}">
      <formula1>" Junho,Julho,Agosto,Setembro,Outubro"</formula1>
    </dataValidation>
    <dataValidation type="list" allowBlank="1" showInputMessage="1" showErrorMessage="1" sqref="M12:N12 Q12:R12 U12:V12" xr:uid="{AC21697A-141C-4A02-9469-6695103231B3}">
      <formula1>"Maio,Junho,Julho,Agosto,Setembro,Outubro"</formula1>
    </dataValidation>
    <dataValidation type="list" allowBlank="1" showInputMessage="1" showErrorMessage="1" sqref="O10" xr:uid="{34D7CCB4-B50F-40F2-A8BC-6A491552B0D2}">
      <formula1>"Alta,Baixa,Não Planificado"</formula1>
    </dataValidation>
    <dataValidation type="list" allowBlank="1" showInputMessage="1" showErrorMessage="1" sqref="D10 R14:R15 N14:N15 V14:V15" xr:uid="{E6785015-596C-44B3-AE1E-6A158A9C8C00}">
      <formula1>"Não Cumpre, Parcial, Cumpre, Mais que Cumpre, Melhor Prática"</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A9FF26A0-F15E-411C-869C-15F97F605906}">
            <x14:iconSet iconSet="3Stars" showValue="0">
              <x14:cfvo type="percent">
                <xm:f>0</xm:f>
              </x14:cfvo>
              <x14:cfvo type="num">
                <xm:f>2</xm:f>
              </x14:cfvo>
              <x14:cfvo type="num">
                <xm:f>3</xm:f>
              </x14:cfvo>
            </x14:iconSet>
          </x14:cfRule>
          <xm:sqref>M10</xm:sqref>
        </x14:conditionalFormatting>
      </x14:conditionalFormattings>
    </ext>
  </extLst>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0F755D7-93AC-4212-9004-65F932D5973D}">
  <dimension ref="A1:AB51"/>
  <sheetViews>
    <sheetView showGridLines="0" zoomScale="70" zoomScaleNormal="70" workbookViewId="0">
      <pane xSplit="3" ySplit="4" topLeftCell="E23" activePane="bottomRight" state="frozen"/>
      <selection activeCell="K3" sqref="K3:S4"/>
      <selection pane="topRight" activeCell="K3" sqref="K3:S4"/>
      <selection pane="bottomLeft" activeCell="K3" sqref="K3:S4"/>
      <selection pane="bottomRight" activeCell="R26" sqref="R26"/>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00" t="s">
        <v>593</v>
      </c>
      <c r="L3" s="300"/>
      <c r="M3" s="300"/>
      <c r="N3" s="300"/>
      <c r="O3" s="300"/>
      <c r="P3" s="300"/>
      <c r="Q3" s="300"/>
      <c r="R3" s="300"/>
      <c r="S3" s="300"/>
      <c r="T3" s="63"/>
      <c r="U3" s="63"/>
      <c r="V3" s="63"/>
      <c r="W3" s="10"/>
      <c r="X3" s="10"/>
      <c r="Y3" s="12"/>
      <c r="Z3" s="12"/>
      <c r="AA3" s="12"/>
    </row>
    <row r="4" spans="1:28" ht="35.25" customHeight="1" x14ac:dyDescent="0.35">
      <c r="A4" s="1"/>
      <c r="B4" s="1"/>
      <c r="C4" s="10"/>
      <c r="D4" s="255"/>
      <c r="E4" s="255"/>
      <c r="F4" s="255"/>
      <c r="G4" s="255"/>
      <c r="H4" s="255"/>
      <c r="I4" s="255"/>
      <c r="J4" s="61"/>
      <c r="K4" s="301"/>
      <c r="L4" s="301"/>
      <c r="M4" s="301"/>
      <c r="N4" s="301"/>
      <c r="O4" s="301"/>
      <c r="P4" s="301"/>
      <c r="Q4" s="301"/>
      <c r="R4" s="301"/>
      <c r="S4" s="301"/>
      <c r="T4" s="61"/>
      <c r="U4" s="61"/>
      <c r="V4" s="61"/>
      <c r="W4" s="61"/>
      <c r="X4" s="14"/>
      <c r="Y4" s="21"/>
      <c r="Z4" s="22"/>
      <c r="AA4" s="22"/>
    </row>
    <row r="5" spans="1:28" ht="32.5" x14ac:dyDescent="0.6">
      <c r="A5" s="1"/>
      <c r="B5" s="15"/>
      <c r="C5" s="13"/>
      <c r="D5" s="258" t="s">
        <v>293</v>
      </c>
      <c r="E5" s="258"/>
      <c r="F5" s="258"/>
      <c r="G5" s="258"/>
      <c r="H5" s="258"/>
      <c r="I5" s="258"/>
      <c r="J5" s="26"/>
      <c r="K5" s="258" t="s">
        <v>294</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Não cumpre</v>
      </c>
      <c r="E7" s="47">
        <f>IF($D7="Não cumpre",0,IF($D7="Parcial",$E$18*0.4,IF($D7="Cumpre",$E$18*0.7,IF($D7="Mais que Cumpre",$E$18*0.85,IF($D7="Melhor Prática",$E$18,0)))))</f>
        <v>0</v>
      </c>
      <c r="F7" s="48">
        <f>IF($K$24&lt;&gt;"",IF($K$24=3,3,IF($K$24=2,2,1)),"")</f>
        <v>2</v>
      </c>
      <c r="G7" s="48">
        <f>IF($N$24&lt;&gt;"",IF($N$24=3,3,IF($N$24=2,2,1)),"")</f>
        <v>3</v>
      </c>
      <c r="H7" s="48">
        <f>IF($Q$24&lt;&gt;"",IF($Q$24=3,3,IF($Q$24=2,2,1)),"")</f>
        <v>1</v>
      </c>
      <c r="I7" s="48" t="str">
        <f>IF($T$24&lt;&gt;"",IF($T$24=3,3,IF($T$24=2,2,1)),"")</f>
        <v/>
      </c>
      <c r="J7" s="32"/>
      <c r="K7" s="49" t="s">
        <v>297</v>
      </c>
      <c r="L7" s="46" t="s">
        <v>60</v>
      </c>
      <c r="M7" s="260" t="s">
        <v>594</v>
      </c>
      <c r="N7" s="260"/>
      <c r="O7" s="260"/>
      <c r="P7" s="46" t="s">
        <v>62</v>
      </c>
      <c r="Q7" s="260"/>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f>IF(Q10="Junio",6,IF(Q10="Julio",7,IF(Q10="Agosto",8,IF(Q10="Septiembre",9,IF(Q10="Octubre",10,"")))))</f>
        <v>8</v>
      </c>
      <c r="R9" s="35"/>
      <c r="S9" s="92" t="str">
        <f>IF(S10="Junio",6,IF(S10="Julio",7,IF(S10="Agosto",8,IF(S10="Septiembre",9,IF(S10="Octubre",10,"")))))</f>
        <v/>
      </c>
      <c r="T9" s="33"/>
      <c r="U9" s="33"/>
      <c r="V9" s="33"/>
      <c r="W9" s="1"/>
      <c r="X9" s="1"/>
    </row>
    <row r="10" spans="1:28" ht="59.25" customHeight="1" outlineLevel="1" x14ac:dyDescent="0.35">
      <c r="A10" s="1"/>
      <c r="B10" s="262" t="s">
        <v>299</v>
      </c>
      <c r="C10" s="262"/>
      <c r="D10" s="110" t="s">
        <v>85</v>
      </c>
      <c r="E10" s="51">
        <f>IF($D10="Não cumpre",0,IF($D10="Parcial",$E$18*0.4,IF($D10="Cumpre",$E$18*0.7,IF($D10="Mais que Cumpre",$E$18*0.85,IF($D10="Melhor Prática",$E$18,0)))))</f>
        <v>0.01</v>
      </c>
      <c r="F10" s="52" t="str">
        <f>IF(K20="D","D","-")</f>
        <v>-</v>
      </c>
      <c r="G10" s="52" t="str">
        <f>IF(N20="D","D","-")</f>
        <v>D</v>
      </c>
      <c r="H10" s="52" t="str">
        <f>IF(Q20="D","D","-")</f>
        <v>D</v>
      </c>
      <c r="I10" s="52" t="str">
        <f>IF(T20="D","D","-")</f>
        <v>-</v>
      </c>
      <c r="J10" s="32"/>
      <c r="K10" s="65" t="s">
        <v>300</v>
      </c>
      <c r="L10" s="50" t="s">
        <v>66</v>
      </c>
      <c r="M10" s="74">
        <v>3</v>
      </c>
      <c r="N10" s="50" t="s">
        <v>67</v>
      </c>
      <c r="O10" s="53" t="s">
        <v>68</v>
      </c>
      <c r="P10" s="50" t="s">
        <v>69</v>
      </c>
      <c r="Q10" s="91" t="s">
        <v>303</v>
      </c>
      <c r="R10" s="50" t="s">
        <v>71</v>
      </c>
      <c r="S10" s="91" t="s">
        <v>363</v>
      </c>
      <c r="T10" s="50" t="s">
        <v>73</v>
      </c>
      <c r="U10" s="53" t="s">
        <v>551</v>
      </c>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75</v>
      </c>
      <c r="C12" s="263"/>
      <c r="D12" s="265" t="str">
        <f>IF(F12="","",IF(AND(I12=3,H12=3,G12=3,F12=3),"Melhor Prática",
IF(AND(H12=3,G12=3,F12=3),"Mais que Cumpre",
IF(AND(G12=3,F12=3),"Cumpre",
IF(F12=3,"Parcial","Não cumpre")))))</f>
        <v>Melhor Prática</v>
      </c>
      <c r="E12" s="266">
        <f>IF($D12="Não cumpre",0,IF($D12="Parcial",$E$18*0.4,IF($D12="Cumpre",$E$18*0.7,IF($D12="Mais que Cumpre",$E$18*0.85,IF($D12="Melhor Prática",$E$18,0)))))</f>
        <v>0.01</v>
      </c>
      <c r="F12" s="261">
        <f>IF($L$24&lt;&gt;"",IF($L$24=3,3,IF($L$24=2,2,1)),"")</f>
        <v>3</v>
      </c>
      <c r="G12" s="261">
        <f>IF($O$24&lt;&gt;"",IF($O$24=3,3,IF($O$24=2,2,1)),"")</f>
        <v>3</v>
      </c>
      <c r="H12" s="261">
        <f>IF($R$24&lt;&gt;"",IF($R$24=3,3,IF($R$24=2,2,1)),"")</f>
        <v>3</v>
      </c>
      <c r="I12" s="261">
        <f>IF($U$24&lt;&gt;"",IF($U$24=3,3,IF($U$24=2,2,1)),"")</f>
        <v>3</v>
      </c>
      <c r="J12" s="32"/>
      <c r="K12" s="299" t="s">
        <v>76</v>
      </c>
      <c r="L12" s="251"/>
      <c r="M12" s="249"/>
      <c r="N12" s="250"/>
      <c r="O12" s="299" t="s">
        <v>76</v>
      </c>
      <c r="P12" s="251"/>
      <c r="Q12" s="249"/>
      <c r="R12" s="250"/>
      <c r="S12" s="251" t="s">
        <v>76</v>
      </c>
      <c r="T12" s="251"/>
      <c r="U12" s="249" t="s">
        <v>303</v>
      </c>
      <c r="V12" s="250"/>
      <c r="W12" s="9"/>
      <c r="X12" s="9"/>
      <c r="Y12" s="23"/>
      <c r="Z12" s="2"/>
      <c r="AA12" s="2"/>
      <c r="AB12" s="2"/>
    </row>
    <row r="13" spans="1:28" ht="35.25" customHeight="1" outlineLevel="1" x14ac:dyDescent="0.35">
      <c r="A13" s="1"/>
      <c r="B13" s="264"/>
      <c r="C13" s="264"/>
      <c r="D13" s="265" t="str">
        <f t="shared" ref="D13:D14" si="0">IF(F13="","",IF(AND(I13=3,H13=3,G13=3,F13=3),"MEJOR PRÁCTICA",
IF(AND(H13=3,G13=3,F13=3),"MÁS QUE CUMPLE",
IF(AND(G13=3,F13=3),"CUMPLE",
IF(F13=3,"PARCIAL","NO CUMPLE")))))</f>
        <v/>
      </c>
      <c r="E13" s="266">
        <f>IF($D13="No Cumple",0,IF($D13="Parcial",$E$18*0.4,IF($D13="Cumple",$E$18*0.7,IF($D13="Más que Cumple",$E$18*0.85,IF($D13="Mejor Práctica",$E$18,0)))))</f>
        <v>0</v>
      </c>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304</v>
      </c>
      <c r="W13" s="1"/>
      <c r="X13" s="1"/>
      <c r="Z13" s="3"/>
      <c r="AA13" s="4"/>
      <c r="AB13" s="5"/>
    </row>
    <row r="14" spans="1:28" ht="18.75" customHeight="1" outlineLevel="1" x14ac:dyDescent="0.35">
      <c r="A14" s="1"/>
      <c r="B14" s="264"/>
      <c r="C14" s="264"/>
      <c r="D14" s="265" t="str">
        <f t="shared" si="0"/>
        <v/>
      </c>
      <c r="E14" s="266">
        <f>IF($D14="No Cumple",0,IF($D14="Parcial",$E$18*0.4,IF($D14="Cumple",$E$18*0.7,IF($D14="Más que Cumple",$E$18*0.85,IF($D14="Mejor Práctica",$E$18,0)))))</f>
        <v>0</v>
      </c>
      <c r="F14" s="38"/>
      <c r="G14" s="38"/>
      <c r="H14" s="38"/>
      <c r="I14" s="38"/>
      <c r="J14" s="32"/>
      <c r="K14" s="238" t="s">
        <v>1043</v>
      </c>
      <c r="L14" s="239"/>
      <c r="M14" s="239"/>
      <c r="N14" s="243" t="s">
        <v>85</v>
      </c>
      <c r="O14" s="238"/>
      <c r="P14" s="239"/>
      <c r="Q14" s="239"/>
      <c r="R14" s="243"/>
      <c r="S14" s="240"/>
      <c r="T14" s="239"/>
      <c r="U14" s="239"/>
      <c r="V14" s="243"/>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IF(OR(AND(S10=U12,S14&lt;&gt;"finalizado"),AND(S10=Q12,O14&lt;&gt;"finalizado"),AND(S10=M12,K14&lt;&gt;"finalizado")),"Atrasado","No Prazo")),"Não Planificado")</f>
        <v>No Prazo</v>
      </c>
      <c r="E15" s="244"/>
      <c r="F15" s="244"/>
      <c r="G15" s="244"/>
      <c r="H15" s="244"/>
      <c r="I15" s="244"/>
      <c r="J15" s="26"/>
      <c r="K15" s="238"/>
      <c r="L15" s="239"/>
      <c r="M15" s="239"/>
      <c r="N15" s="243"/>
      <c r="O15" s="238"/>
      <c r="P15" s="239"/>
      <c r="Q15" s="239"/>
      <c r="R15" s="243"/>
      <c r="S15" s="240"/>
      <c r="T15" s="239"/>
      <c r="U15" s="239"/>
      <c r="V15" s="243"/>
      <c r="W15" s="1"/>
      <c r="X15" s="1"/>
      <c r="Z15" s="6"/>
      <c r="AA15" s="7"/>
      <c r="AB15" s="7"/>
    </row>
    <row r="16" spans="1:28" ht="21" customHeight="1" x14ac:dyDescent="0.4">
      <c r="A16" s="1"/>
      <c r="B16" s="17"/>
      <c r="C16" s="17"/>
      <c r="D16" s="9"/>
      <c r="E16" s="86" t="str">
        <f>IF(COUNTA(F16:I16)=0,"NBC","BC")</f>
        <v>BC</v>
      </c>
      <c r="F16" s="86"/>
      <c r="G16" s="86"/>
      <c r="H16" s="86" t="s">
        <v>1092</v>
      </c>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64</v>
      </c>
      <c r="R17" s="241"/>
      <c r="S17" s="242"/>
      <c r="T17" s="246" t="s">
        <v>85</v>
      </c>
      <c r="U17" s="241"/>
      <c r="V17" s="242"/>
      <c r="W17" s="9"/>
      <c r="X17" s="9"/>
      <c r="Y17" s="23"/>
    </row>
    <row r="18" spans="1:25" ht="20.25" customHeight="1" outlineLevel="2" x14ac:dyDescent="0.35">
      <c r="A18" s="1"/>
      <c r="B18" s="245" t="s">
        <v>317</v>
      </c>
      <c r="C18" s="245"/>
      <c r="D18" s="42" t="s">
        <v>52</v>
      </c>
      <c r="E18" s="39">
        <v>0.01</v>
      </c>
      <c r="F18" s="127"/>
      <c r="G18" s="127"/>
      <c r="H18" s="127"/>
      <c r="I18" s="127"/>
      <c r="J18" s="9"/>
      <c r="K18" s="238" t="s">
        <v>595</v>
      </c>
      <c r="L18" s="240"/>
      <c r="M18" s="243"/>
      <c r="N18" s="238" t="s">
        <v>596</v>
      </c>
      <c r="O18" s="240"/>
      <c r="P18" s="243"/>
      <c r="Q18" s="238" t="s">
        <v>597</v>
      </c>
      <c r="R18" s="240"/>
      <c r="S18" s="243"/>
      <c r="T18" s="238" t="s">
        <v>598</v>
      </c>
      <c r="U18" s="240"/>
      <c r="V18" s="243"/>
      <c r="W18" s="9"/>
      <c r="X18" s="9"/>
      <c r="Y18" s="23"/>
    </row>
    <row r="19" spans="1:25" ht="141.75" customHeight="1" outlineLevel="2" x14ac:dyDescent="0.35">
      <c r="A19" s="1"/>
      <c r="B19" s="245"/>
      <c r="C19" s="245"/>
      <c r="D19" s="42" t="s">
        <v>91</v>
      </c>
      <c r="E19" s="308" t="s">
        <v>599</v>
      </c>
      <c r="F19" s="308"/>
      <c r="G19" s="308"/>
      <c r="H19" s="308"/>
      <c r="I19" s="308"/>
      <c r="J19" s="25"/>
      <c r="K19" s="238"/>
      <c r="L19" s="240"/>
      <c r="M19" s="243"/>
      <c r="N19" s="238"/>
      <c r="O19" s="240"/>
      <c r="P19" s="243"/>
      <c r="Q19" s="238"/>
      <c r="R19" s="240"/>
      <c r="S19" s="243"/>
      <c r="T19" s="238"/>
      <c r="U19" s="240"/>
      <c r="V19" s="243"/>
      <c r="W19" s="9"/>
      <c r="X19" s="9"/>
      <c r="Y19" s="23"/>
    </row>
    <row r="20" spans="1:25" ht="18.75" customHeight="1" outlineLevel="2" x14ac:dyDescent="0.35">
      <c r="A20" s="1"/>
      <c r="B20" s="245"/>
      <c r="C20" s="245"/>
      <c r="D20" s="247" t="s">
        <v>93</v>
      </c>
      <c r="E20" s="248" t="s">
        <v>185</v>
      </c>
      <c r="F20" s="248"/>
      <c r="G20" s="248"/>
      <c r="H20" s="248"/>
      <c r="I20" s="248"/>
      <c r="J20" s="25"/>
      <c r="K20" s="238"/>
      <c r="L20" s="240"/>
      <c r="M20" s="243"/>
      <c r="N20" s="238" t="s">
        <v>306</v>
      </c>
      <c r="O20" s="240"/>
      <c r="P20" s="243"/>
      <c r="Q20" s="238" t="s">
        <v>306</v>
      </c>
      <c r="R20" s="240"/>
      <c r="S20" s="243"/>
      <c r="T20" s="238"/>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543</v>
      </c>
      <c r="L21" s="240"/>
      <c r="M21" s="243"/>
      <c r="N21" s="238" t="s">
        <v>600</v>
      </c>
      <c r="O21" s="240"/>
      <c r="P21" s="243"/>
      <c r="Q21" s="238" t="s">
        <v>601</v>
      </c>
      <c r="R21" s="240"/>
      <c r="S21" s="243"/>
      <c r="T21" s="238" t="s">
        <v>385</v>
      </c>
      <c r="U21" s="240"/>
      <c r="V21" s="243"/>
      <c r="W21" s="9"/>
      <c r="X21" s="9"/>
      <c r="Y21" s="23"/>
    </row>
    <row r="22" spans="1:25" ht="14.5" x14ac:dyDescent="0.35">
      <c r="A22" s="1"/>
      <c r="B22" s="9"/>
      <c r="C22" s="9"/>
      <c r="D22" s="9"/>
      <c r="E22" s="9"/>
      <c r="F22" s="9"/>
      <c r="G22" s="9"/>
      <c r="H22" s="9"/>
      <c r="I22" s="9"/>
      <c r="J22" s="9"/>
      <c r="K22" s="68"/>
      <c r="L22" s="9"/>
      <c r="M22" s="9"/>
      <c r="N22" s="9"/>
      <c r="O22" s="9"/>
      <c r="P22" s="9"/>
      <c r="Q22" s="9"/>
      <c r="R22" s="9"/>
      <c r="S22" s="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54" t="s">
        <v>99</v>
      </c>
      <c r="U23" s="24" t="s">
        <v>100</v>
      </c>
      <c r="V23" s="55" t="s">
        <v>101</v>
      </c>
      <c r="X23" s="9"/>
      <c r="Y23" s="23"/>
    </row>
    <row r="24" spans="1:25" ht="36.75" customHeight="1" x14ac:dyDescent="0.35">
      <c r="A24" s="1"/>
      <c r="B24" s="9"/>
      <c r="C24" s="9"/>
      <c r="D24" s="9"/>
      <c r="F24" s="235" t="s">
        <v>307</v>
      </c>
      <c r="G24" s="236" t="s">
        <v>36</v>
      </c>
      <c r="H24" s="236"/>
      <c r="I24" s="236"/>
      <c r="K24" s="56">
        <v>2</v>
      </c>
      <c r="L24" s="40">
        <v>3</v>
      </c>
      <c r="M24" s="237"/>
      <c r="N24" s="56">
        <v>3</v>
      </c>
      <c r="O24" s="40">
        <v>3</v>
      </c>
      <c r="P24" s="237"/>
      <c r="Q24" s="56">
        <v>1</v>
      </c>
      <c r="R24" s="40">
        <v>3</v>
      </c>
      <c r="S24" s="237"/>
      <c r="T24" s="56"/>
      <c r="U24" s="40">
        <v>3</v>
      </c>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57"/>
      <c r="U25" s="43"/>
      <c r="V25" s="237"/>
      <c r="X25" s="9"/>
      <c r="Y25" s="23"/>
    </row>
    <row r="26" spans="1:25" ht="208.5" customHeight="1" x14ac:dyDescent="0.35">
      <c r="A26" s="1"/>
      <c r="B26" s="9"/>
      <c r="C26" s="9"/>
      <c r="D26" s="9"/>
      <c r="F26" s="235"/>
      <c r="G26" s="236" t="s">
        <v>308</v>
      </c>
      <c r="H26" s="236"/>
      <c r="I26" s="236"/>
      <c r="K26" s="58" t="s">
        <v>602</v>
      </c>
      <c r="L26" s="45" t="s">
        <v>1067</v>
      </c>
      <c r="M26" s="237"/>
      <c r="N26" s="58"/>
      <c r="O26" s="45" t="s">
        <v>1191</v>
      </c>
      <c r="P26" s="237"/>
      <c r="Q26" s="58"/>
      <c r="R26" s="45" t="s">
        <v>1192</v>
      </c>
      <c r="S26" s="237"/>
      <c r="T26" s="58"/>
      <c r="U26" s="45" t="s">
        <v>1068</v>
      </c>
      <c r="V26" s="237"/>
      <c r="X26" s="9"/>
      <c r="Y26" s="23"/>
    </row>
    <row r="27" spans="1:25" ht="18" customHeight="1" x14ac:dyDescent="0.35">
      <c r="A27" s="1"/>
      <c r="B27" s="9"/>
      <c r="C27" s="9"/>
      <c r="D27" s="9"/>
      <c r="F27" s="235"/>
      <c r="G27" s="236" t="s">
        <v>311</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 ref="M12:N12"/>
    <mergeCell ref="O12:P12"/>
    <mergeCell ref="K17:M17"/>
    <mergeCell ref="N17:P17"/>
    <mergeCell ref="K14:K15"/>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D15:I15"/>
    <mergeCell ref="B18:C21"/>
    <mergeCell ref="K18:M19"/>
    <mergeCell ref="N18:P19"/>
    <mergeCell ref="Q18:S19"/>
    <mergeCell ref="Q17:S17"/>
    <mergeCell ref="T18:V19"/>
    <mergeCell ref="E19:I19"/>
    <mergeCell ref="D20:D21"/>
    <mergeCell ref="E20:I21"/>
    <mergeCell ref="K20:M20"/>
    <mergeCell ref="N20:P20"/>
    <mergeCell ref="V24:V26"/>
    <mergeCell ref="G26:I26"/>
    <mergeCell ref="G27:I49"/>
    <mergeCell ref="Q20:S20"/>
    <mergeCell ref="T20:V20"/>
    <mergeCell ref="K21:M21"/>
    <mergeCell ref="N21:P21"/>
    <mergeCell ref="Q21:S21"/>
    <mergeCell ref="T21:V21"/>
    <mergeCell ref="F24:F49"/>
    <mergeCell ref="G24:I25"/>
    <mergeCell ref="M24:M26"/>
    <mergeCell ref="P24:P26"/>
    <mergeCell ref="S24:S26"/>
  </mergeCells>
  <conditionalFormatting sqref="D15:I15">
    <cfRule type="containsText" dxfId="604" priority="2" operator="containsText" text="Finalizado">
      <formula>NOT(ISERROR(SEARCH("Finalizado",D15)))</formula>
    </cfRule>
    <cfRule type="containsText" dxfId="603" priority="3" operator="containsText" text="Não Planificado">
      <formula>NOT(ISERROR(SEARCH("Não Planificado",D15)))</formula>
    </cfRule>
    <cfRule type="containsText" dxfId="602" priority="4" operator="containsText" text="No Prazo">
      <formula>NOT(ISERROR(SEARCH("No Prazo",D15)))</formula>
    </cfRule>
    <cfRule type="containsText" dxfId="601" priority="5" operator="containsText" text="Atrasado">
      <formula>NOT(ISERROR(SEARCH("Atrasado",D15)))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19">
      <iconSet showValue="0">
        <cfvo type="percent" val="0"/>
        <cfvo type="num" val="2"/>
        <cfvo type="num" val="3"/>
      </iconSet>
    </cfRule>
  </conditionalFormatting>
  <conditionalFormatting sqref="K25:L25">
    <cfRule type="containsText" dxfId="600" priority="29" operator="containsText" text="PENDIENTE">
      <formula>NOT(ISERROR(SEARCH("PENDIENTE",K25)))</formula>
    </cfRule>
    <cfRule type="containsText" dxfId="599" priority="30" operator="containsText" text="NO VALIDADO">
      <formula>NOT(ISERROR(SEARCH("NO VALIDADO",K25)))</formula>
    </cfRule>
    <cfRule type="containsText" dxfId="598" priority="31" operator="containsText" text="VALIDADO">
      <formula>NOT(ISERROR(SEARCH("VALIDADO",K25)))</formula>
    </cfRule>
  </conditionalFormatting>
  <conditionalFormatting sqref="N25:O25">
    <cfRule type="containsText" dxfId="597" priority="26" operator="containsText" text="PENDIENTE">
      <formula>NOT(ISERROR(SEARCH("PENDIENTE",N25)))</formula>
    </cfRule>
    <cfRule type="containsText" dxfId="596" priority="27" operator="containsText" text="NO VALIDADO">
      <formula>NOT(ISERROR(SEARCH("NO VALIDADO",N25)))</formula>
    </cfRule>
    <cfRule type="containsText" dxfId="595" priority="28" operator="containsText" text="VALIDADO">
      <formula>NOT(ISERROR(SEARCH("VALIDADO",N25)))</formula>
    </cfRule>
  </conditionalFormatting>
  <conditionalFormatting sqref="Q25:R25">
    <cfRule type="containsText" dxfId="594" priority="23" operator="containsText" text="PENDIENTE">
      <formula>NOT(ISERROR(SEARCH("PENDIENTE",Q25)))</formula>
    </cfRule>
    <cfRule type="containsText" dxfId="593" priority="24" operator="containsText" text="NO VALIDADO">
      <formula>NOT(ISERROR(SEARCH("NO VALIDADO",Q25)))</formula>
    </cfRule>
    <cfRule type="containsText" dxfId="592" priority="25" operator="containsText" text="VALIDADO">
      <formula>NOT(ISERROR(SEARCH("VALIDADO",Q25)))</formula>
    </cfRule>
  </conditionalFormatting>
  <conditionalFormatting sqref="T25:U25">
    <cfRule type="containsText" dxfId="591" priority="20" operator="containsText" text="PENDIENTE">
      <formula>NOT(ISERROR(SEARCH("PENDIENTE",T25)))</formula>
    </cfRule>
    <cfRule type="containsText" dxfId="590" priority="21" operator="containsText" text="NO VALIDADO">
      <formula>NOT(ISERROR(SEARCH("NO VALIDADO",T25)))</formula>
    </cfRule>
    <cfRule type="containsText" dxfId="589" priority="22" operator="containsText" text="VALIDADO">
      <formula>NOT(ISERROR(SEARCH("VALIDADO",T25)))</formula>
    </cfRule>
  </conditionalFormatting>
  <dataValidations count="6">
    <dataValidation type="list" allowBlank="1" showInputMessage="1" showErrorMessage="1" sqref="AB14:AB15" xr:uid="{5A17CC0B-297F-441F-BD26-C8448C97938B}">
      <formula1>"No Cumple, Parcial, Cumple, Más que Cumple, Mejor Práctica"</formula1>
    </dataValidation>
    <dataValidation type="list" allowBlank="1" showInputMessage="1" showErrorMessage="1" sqref="K14:K15 O14:O15 S14:S15" xr:uid="{04ED7341-82BE-47E6-89C6-C39B58B6DCC3}">
      <formula1>"No Iniciado, En Progreso,Finalizado"</formula1>
    </dataValidation>
    <dataValidation type="list" allowBlank="1" showInputMessage="1" showErrorMessage="1" sqref="Q10 S10" xr:uid="{557F22C4-D287-4D30-92B3-CCBE6DB060D5}">
      <formula1>" Junho,Julho,Agosto,Setembro,Outubro"</formula1>
    </dataValidation>
    <dataValidation type="list" allowBlank="1" showInputMessage="1" showErrorMessage="1" sqref="M12:N12 Q12:R12 U12:V12" xr:uid="{C73EFD72-E102-40C6-931A-9EB3780BE929}">
      <formula1>"Maio,Junho,Julho,Agosto,Setembro,Outubro"</formula1>
    </dataValidation>
    <dataValidation type="list" allowBlank="1" showInputMessage="1" showErrorMessage="1" sqref="O10" xr:uid="{B87FA354-A86B-4EA4-84B3-6FC77EE5EAB9}">
      <formula1>"Alta,Baixa,Não Planificado"</formula1>
    </dataValidation>
    <dataValidation type="list" allowBlank="1" showInputMessage="1" showErrorMessage="1" sqref="D10 R14:R15 N14:N15 V14:V15" xr:uid="{C5204388-B43C-4818-AEC8-53ADA03093A9}">
      <formula1>"Não Cumpre, Parcial, Cumpre, Mais que Cumpre, Melhor Prática"</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DA0D64B0-98FC-46DB-A8FA-0B096CF6BCC5}">
            <x14:iconSet iconSet="3Stars" showValue="0">
              <x14:cfvo type="percent">
                <xm:f>0</xm:f>
              </x14:cfvo>
              <x14:cfvo type="num">
                <xm:f>2</xm:f>
              </x14:cfvo>
              <x14:cfvo type="num">
                <xm:f>3</xm:f>
              </x14:cfvo>
            </x14:iconSet>
          </x14:cfRule>
          <xm:sqref>M10</xm:sqref>
        </x14:conditionalFormatting>
      </x14:conditionalFormattings>
    </ext>
  </extLst>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5529B1-620F-4E7F-AD27-CD174BE2BB9D}">
  <dimension ref="A1:AB51"/>
  <sheetViews>
    <sheetView showGridLines="0" zoomScale="70" zoomScaleNormal="70" workbookViewId="0">
      <pane xSplit="3" ySplit="4" topLeftCell="N17" activePane="bottomRight" state="frozen"/>
      <selection activeCell="K3" sqref="K3:S4"/>
      <selection pane="topRight" activeCell="K3" sqref="K3:S4"/>
      <selection pane="bottomLeft" activeCell="K3" sqref="K3:S4"/>
      <selection pane="bottomRight" activeCell="U27" sqref="U27"/>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02" t="s">
        <v>603</v>
      </c>
      <c r="L3" s="302"/>
      <c r="M3" s="302"/>
      <c r="N3" s="302"/>
      <c r="O3" s="302"/>
      <c r="P3" s="302"/>
      <c r="Q3" s="302"/>
      <c r="R3" s="302"/>
      <c r="S3" s="302"/>
      <c r="T3" s="302"/>
      <c r="U3" s="302"/>
      <c r="V3" s="302"/>
      <c r="W3" s="10"/>
      <c r="X3" s="10"/>
      <c r="Y3" s="12"/>
      <c r="Z3" s="12"/>
      <c r="AA3" s="12"/>
    </row>
    <row r="4" spans="1:28" ht="35.25" customHeight="1" x14ac:dyDescent="0.35">
      <c r="A4" s="1"/>
      <c r="B4" s="1"/>
      <c r="C4" s="10"/>
      <c r="D4" s="255"/>
      <c r="E4" s="255"/>
      <c r="F4" s="255"/>
      <c r="G4" s="255"/>
      <c r="H4" s="255"/>
      <c r="I4" s="255"/>
      <c r="J4" s="61"/>
      <c r="K4" s="303"/>
      <c r="L4" s="303"/>
      <c r="M4" s="303"/>
      <c r="N4" s="303"/>
      <c r="O4" s="303"/>
      <c r="P4" s="303"/>
      <c r="Q4" s="303"/>
      <c r="R4" s="303"/>
      <c r="S4" s="303"/>
      <c r="T4" s="303"/>
      <c r="U4" s="303"/>
      <c r="V4" s="303"/>
      <c r="W4" s="61"/>
      <c r="X4" s="14"/>
      <c r="Y4" s="21"/>
      <c r="Z4" s="22"/>
      <c r="AA4" s="22"/>
    </row>
    <row r="5" spans="1:28" ht="32.5" x14ac:dyDescent="0.6">
      <c r="A5" s="1"/>
      <c r="B5" s="15"/>
      <c r="C5" s="13"/>
      <c r="D5" s="258" t="s">
        <v>293</v>
      </c>
      <c r="E5" s="258"/>
      <c r="F5" s="258"/>
      <c r="G5" s="258"/>
      <c r="H5" s="258"/>
      <c r="I5" s="258"/>
      <c r="J5" s="26"/>
      <c r="K5" s="258" t="s">
        <v>294</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Mais que Cumpre</v>
      </c>
      <c r="E7" s="47">
        <f>IF($D7="Não cumpre",0,IF($D7="Parcial",$E$18*0.4,IF($D7="Cumpre",$E$18*0.7,IF($D7="Mais que Cumpre",$E$18*0.85,IF($D7="Melhor Prática",$E$18,0)))))</f>
        <v>8.5000000000000006E-3</v>
      </c>
      <c r="F7" s="48">
        <f>IF($K$24&lt;&gt;"",IF($K$24=3,3,IF($K$24=2,2,1)),"")</f>
        <v>3</v>
      </c>
      <c r="G7" s="48">
        <f>IF($N$24&lt;&gt;"",IF($N$24=3,3,IF($N$24=2,2,1)),"")</f>
        <v>3</v>
      </c>
      <c r="H7" s="48">
        <f>IF($Q$24&lt;&gt;"",IF($Q$24=3,3,IF($Q$24=2,2,1)),"")</f>
        <v>3</v>
      </c>
      <c r="I7" s="48" t="str">
        <f>IF($T$24&lt;&gt;"",IF($T$24=3,3,IF($T$24=2,2,1)),"")</f>
        <v/>
      </c>
      <c r="J7" s="32"/>
      <c r="K7" s="49" t="s">
        <v>297</v>
      </c>
      <c r="L7" s="46" t="s">
        <v>60</v>
      </c>
      <c r="M7" s="260"/>
      <c r="N7" s="260"/>
      <c r="O7" s="260"/>
      <c r="P7" s="46" t="s">
        <v>62</v>
      </c>
      <c r="Q7" s="260"/>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t="str">
        <f>IF(Q10="Junio",6,IF(Q10="Julio",7,IF(Q10="Agosto",8,IF(Q10="Septiembre",9,IF(Q10="Octubre",10,"")))))</f>
        <v/>
      </c>
      <c r="R9" s="35"/>
      <c r="S9" s="92" t="str">
        <f>IF(S10="Junio",6,IF(S10="Julio",7,IF(S10="Agosto",8,IF(S10="Septiembre",9,IF(S10="Octubre",10,"")))))</f>
        <v/>
      </c>
      <c r="T9" s="33"/>
      <c r="U9" s="33"/>
      <c r="V9" s="33"/>
      <c r="W9" s="1"/>
      <c r="X9" s="1"/>
    </row>
    <row r="10" spans="1:28" ht="59.25" customHeight="1" outlineLevel="1" x14ac:dyDescent="0.35">
      <c r="A10" s="1"/>
      <c r="B10" s="262" t="s">
        <v>299</v>
      </c>
      <c r="C10" s="262"/>
      <c r="D10" s="110" t="s">
        <v>64</v>
      </c>
      <c r="E10" s="51">
        <f>IF($D10="Não cumpre",0,IF($D10="Parcial",$E$18*0.4,IF($D10="Cumpre",$E$18*0.7,IF($D10="Mais que Cumpre",$E$18*0.85,IF($D10="Melhor Prática",$E$18,0)))))</f>
        <v>8.5000000000000006E-3</v>
      </c>
      <c r="F10" s="52" t="str">
        <f>IF(K20="D","D","-")</f>
        <v>-</v>
      </c>
      <c r="G10" s="52" t="str">
        <f>IF(N20="D","D","-")</f>
        <v>D</v>
      </c>
      <c r="H10" s="52" t="str">
        <f>IF(Q20="D","D","-")</f>
        <v>-</v>
      </c>
      <c r="I10" s="52" t="str">
        <f>IF(T20="D","D","-")</f>
        <v>-</v>
      </c>
      <c r="J10" s="32"/>
      <c r="K10" s="65" t="s">
        <v>300</v>
      </c>
      <c r="L10" s="50" t="s">
        <v>66</v>
      </c>
      <c r="M10" s="74">
        <v>1</v>
      </c>
      <c r="N10" s="50" t="s">
        <v>67</v>
      </c>
      <c r="O10" s="53" t="s">
        <v>68</v>
      </c>
      <c r="P10" s="50" t="s">
        <v>69</v>
      </c>
      <c r="Q10" s="91" t="s">
        <v>70</v>
      </c>
      <c r="R10" s="50" t="s">
        <v>71</v>
      </c>
      <c r="S10" s="91" t="s">
        <v>363</v>
      </c>
      <c r="T10" s="50" t="s">
        <v>73</v>
      </c>
      <c r="U10" s="53" t="s">
        <v>604</v>
      </c>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75</v>
      </c>
      <c r="C12" s="263"/>
      <c r="D12" s="265" t="str">
        <f>IF(F12="","",IF(AND(I12=3,H12=3,G12=3,F12=3),"Melhor Prática",
IF(AND(H12=3,G12=3,F12=3),"Mais que Cumpre",
IF(AND(G12=3,F12=3),"Cumpre",
IF(F12=3,"Parcial","Não cumpre")))))</f>
        <v>Mais que Cumpre</v>
      </c>
      <c r="E12" s="266">
        <f>IF($D12="Não cumpre",0,IF($D12="Parcial",$E$18*0.4,IF($D12="Cumpre",$E$18*0.7,IF($D12="Mais que Cumpre",$E$18*0.85,IF($D12="Melhor Prática",$E$18,0)))))</f>
        <v>8.5000000000000006E-3</v>
      </c>
      <c r="F12" s="261">
        <f>IF($L$24&lt;&gt;"",IF($L$24=3,3,IF($L$24=2,2,1)),"")</f>
        <v>3</v>
      </c>
      <c r="G12" s="261">
        <f>IF($O$24&lt;&gt;"",IF($O$24=3,3,IF($O$24=2,2,1)),"")</f>
        <v>3</v>
      </c>
      <c r="H12" s="261">
        <f>IF($R$24&lt;&gt;"",IF($R$24=3,3,IF($R$24=2,2,1)),"")</f>
        <v>3</v>
      </c>
      <c r="I12" s="261">
        <f>IF($U$24&lt;&gt;"",IF($U$24=3,3,IF($U$24=2,2,1)),"")</f>
        <v>1</v>
      </c>
      <c r="J12" s="32"/>
      <c r="K12" s="299" t="s">
        <v>76</v>
      </c>
      <c r="L12" s="251"/>
      <c r="M12" s="249"/>
      <c r="N12" s="250"/>
      <c r="O12" s="299" t="s">
        <v>76</v>
      </c>
      <c r="P12" s="251"/>
      <c r="Q12" s="249"/>
      <c r="R12" s="250"/>
      <c r="S12" s="251" t="s">
        <v>76</v>
      </c>
      <c r="T12" s="251"/>
      <c r="U12" s="249" t="s">
        <v>303</v>
      </c>
      <c r="V12" s="250"/>
      <c r="W12" s="9"/>
      <c r="X12" s="9"/>
      <c r="Y12" s="23"/>
      <c r="Z12" s="2"/>
      <c r="AA12" s="2"/>
      <c r="AB12" s="2"/>
    </row>
    <row r="13" spans="1:28" ht="35.25" customHeight="1" outlineLevel="1" x14ac:dyDescent="0.35">
      <c r="A13" s="1"/>
      <c r="B13" s="264"/>
      <c r="C13" s="264"/>
      <c r="D13" s="265" t="str">
        <f t="shared" ref="D13:D14" si="0">IF(F13="","",IF(AND(I13=3,H13=3,G13=3,F13=3),"MEJOR PRÁCTICA",
IF(AND(H13=3,G13=3,F13=3),"MÁS QUE CUMPLE",
IF(AND(G13=3,F13=3),"CUMPLE",
IF(F13=3,"PARCIAL","NO CUMPLE")))))</f>
        <v/>
      </c>
      <c r="E13" s="266">
        <f>IF($D13="No Cumple",0,IF($D13="Parcial",$E$18*0.4,IF($D13="Cumple",$E$18*0.7,IF($D13="Más que Cumple",$E$18*0.85,IF($D13="Mejor Práctica",$E$18,0)))))</f>
        <v>0</v>
      </c>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304</v>
      </c>
      <c r="W13" s="1"/>
      <c r="X13" s="1"/>
      <c r="Z13" s="3"/>
      <c r="AA13" s="4"/>
      <c r="AB13" s="5"/>
    </row>
    <row r="14" spans="1:28" ht="18.75" customHeight="1" outlineLevel="1" x14ac:dyDescent="0.35">
      <c r="A14" s="1"/>
      <c r="B14" s="264"/>
      <c r="C14" s="264"/>
      <c r="D14" s="265" t="str">
        <f t="shared" si="0"/>
        <v/>
      </c>
      <c r="E14" s="266">
        <f>IF($D14="No Cumple",0,IF($D14="Parcial",$E$18*0.4,IF($D14="Cumple",$E$18*0.7,IF($D14="Más que Cumple",$E$18*0.85,IF($D14="Mejor Práctica",$E$18,0)))))</f>
        <v>0</v>
      </c>
      <c r="F14" s="38"/>
      <c r="G14" s="38"/>
      <c r="H14" s="38"/>
      <c r="I14" s="38"/>
      <c r="J14" s="32"/>
      <c r="K14" s="238"/>
      <c r="L14" s="239"/>
      <c r="M14" s="239"/>
      <c r="N14" s="243"/>
      <c r="O14" s="238"/>
      <c r="P14" s="239"/>
      <c r="Q14" s="239"/>
      <c r="R14" s="243"/>
      <c r="S14" s="240"/>
      <c r="T14" s="239"/>
      <c r="U14" s="239"/>
      <c r="V14" s="243"/>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IF(OR(AND(S10=U12,S14&lt;&gt;"finalizado"),AND(S10=Q12,O14&lt;&gt;"finalizado"),AND(S10=M12,K14&lt;&gt;"finalizado")),"Atrasado","No Prazo")),"Não Planificado")</f>
        <v>No Prazo</v>
      </c>
      <c r="E15" s="244"/>
      <c r="F15" s="244"/>
      <c r="G15" s="244"/>
      <c r="H15" s="244"/>
      <c r="I15" s="244"/>
      <c r="J15" s="26"/>
      <c r="K15" s="238"/>
      <c r="L15" s="239"/>
      <c r="M15" s="239"/>
      <c r="N15" s="243"/>
      <c r="O15" s="238"/>
      <c r="P15" s="239"/>
      <c r="Q15" s="239"/>
      <c r="R15" s="243"/>
      <c r="S15" s="240"/>
      <c r="T15" s="239"/>
      <c r="U15" s="239"/>
      <c r="V15" s="243"/>
      <c r="W15" s="1"/>
      <c r="X15" s="1"/>
      <c r="Z15" s="6"/>
      <c r="AA15" s="7"/>
      <c r="AB15" s="7"/>
    </row>
    <row r="16" spans="1:28" ht="21" customHeight="1" x14ac:dyDescent="0.4">
      <c r="A16" s="1"/>
      <c r="B16" s="17"/>
      <c r="C16" s="17"/>
      <c r="D16" s="9"/>
      <c r="E16" s="86" t="str">
        <f>IF(COUNTA(F16:I16)=0,"NBC","BC")</f>
        <v>NBC</v>
      </c>
      <c r="F16" s="86"/>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64</v>
      </c>
      <c r="R17" s="241"/>
      <c r="S17" s="242"/>
      <c r="T17" s="246" t="s">
        <v>85</v>
      </c>
      <c r="U17" s="241"/>
      <c r="V17" s="242"/>
      <c r="W17" s="9"/>
      <c r="X17" s="9"/>
      <c r="Y17" s="23"/>
    </row>
    <row r="18" spans="1:25" ht="20.25" customHeight="1" outlineLevel="2" x14ac:dyDescent="0.35">
      <c r="A18" s="1"/>
      <c r="B18" s="245" t="s">
        <v>317</v>
      </c>
      <c r="C18" s="245"/>
      <c r="D18" s="42" t="s">
        <v>52</v>
      </c>
      <c r="E18" s="39">
        <v>0.01</v>
      </c>
      <c r="F18" s="127"/>
      <c r="G18" s="127"/>
      <c r="H18" s="127"/>
      <c r="I18" s="127"/>
      <c r="J18" s="9"/>
      <c r="K18" s="238" t="s">
        <v>605</v>
      </c>
      <c r="L18" s="240"/>
      <c r="M18" s="243"/>
      <c r="N18" s="238" t="s">
        <v>606</v>
      </c>
      <c r="O18" s="240"/>
      <c r="P18" s="243"/>
      <c r="Q18" s="238" t="s">
        <v>607</v>
      </c>
      <c r="R18" s="240"/>
      <c r="S18" s="243"/>
      <c r="T18" s="238" t="s">
        <v>608</v>
      </c>
      <c r="U18" s="240"/>
      <c r="V18" s="243"/>
      <c r="W18" s="9"/>
      <c r="X18" s="9"/>
      <c r="Y18" s="23"/>
    </row>
    <row r="19" spans="1:25" ht="141.75" customHeight="1" outlineLevel="2" x14ac:dyDescent="0.35">
      <c r="A19" s="1"/>
      <c r="B19" s="245"/>
      <c r="C19" s="245"/>
      <c r="D19" s="42" t="s">
        <v>91</v>
      </c>
      <c r="E19" s="308" t="s">
        <v>609</v>
      </c>
      <c r="F19" s="308"/>
      <c r="G19" s="308"/>
      <c r="H19" s="308"/>
      <c r="I19" s="308"/>
      <c r="J19" s="25"/>
      <c r="K19" s="238"/>
      <c r="L19" s="240"/>
      <c r="M19" s="243"/>
      <c r="N19" s="238"/>
      <c r="O19" s="240"/>
      <c r="P19" s="243"/>
      <c r="Q19" s="238"/>
      <c r="R19" s="240"/>
      <c r="S19" s="243"/>
      <c r="T19" s="238"/>
      <c r="U19" s="240"/>
      <c r="V19" s="243"/>
      <c r="W19" s="9"/>
      <c r="X19" s="9"/>
      <c r="Y19" s="23"/>
    </row>
    <row r="20" spans="1:25" ht="18.75" customHeight="1" outlineLevel="2" x14ac:dyDescent="0.35">
      <c r="A20" s="1"/>
      <c r="B20" s="245"/>
      <c r="C20" s="245"/>
      <c r="D20" s="247" t="s">
        <v>93</v>
      </c>
      <c r="E20" s="248" t="s">
        <v>185</v>
      </c>
      <c r="F20" s="248"/>
      <c r="G20" s="248"/>
      <c r="H20" s="248"/>
      <c r="I20" s="248"/>
      <c r="J20" s="25"/>
      <c r="K20" s="238"/>
      <c r="L20" s="240"/>
      <c r="M20" s="243"/>
      <c r="N20" s="238" t="s">
        <v>306</v>
      </c>
      <c r="O20" s="240"/>
      <c r="P20" s="243"/>
      <c r="Q20" s="238"/>
      <c r="R20" s="240"/>
      <c r="S20" s="243"/>
      <c r="T20" s="238"/>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431</v>
      </c>
      <c r="L21" s="240"/>
      <c r="M21" s="243"/>
      <c r="N21" s="238" t="s">
        <v>610</v>
      </c>
      <c r="O21" s="240"/>
      <c r="P21" s="243"/>
      <c r="Q21" s="238" t="s">
        <v>611</v>
      </c>
      <c r="R21" s="240"/>
      <c r="S21" s="243"/>
      <c r="T21" s="238" t="s">
        <v>610</v>
      </c>
      <c r="U21" s="240"/>
      <c r="V21" s="243"/>
      <c r="W21" s="9"/>
      <c r="X21" s="9"/>
      <c r="Y21" s="23"/>
    </row>
    <row r="22" spans="1:25" ht="14.5" x14ac:dyDescent="0.35">
      <c r="A22" s="1"/>
      <c r="B22" s="9"/>
      <c r="C22" s="9"/>
      <c r="D22" s="9"/>
      <c r="E22" s="9"/>
      <c r="F22" s="9"/>
      <c r="G22" s="9"/>
      <c r="H22" s="9"/>
      <c r="I22" s="9"/>
      <c r="J22" s="9"/>
      <c r="K22" s="68"/>
      <c r="L22" s="9"/>
      <c r="M22" s="9"/>
      <c r="N22" s="9"/>
      <c r="O22" s="9"/>
      <c r="P22" s="9"/>
      <c r="Q22" s="9"/>
      <c r="R22" s="9"/>
      <c r="S22" s="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54" t="s">
        <v>99</v>
      </c>
      <c r="U23" s="24" t="s">
        <v>100</v>
      </c>
      <c r="V23" s="55" t="s">
        <v>101</v>
      </c>
      <c r="X23" s="9"/>
      <c r="Y23" s="23"/>
    </row>
    <row r="24" spans="1:25" ht="36.75" customHeight="1" x14ac:dyDescent="0.35">
      <c r="A24" s="1"/>
      <c r="B24" s="9"/>
      <c r="C24" s="9"/>
      <c r="D24" s="9"/>
      <c r="F24" s="235" t="s">
        <v>307</v>
      </c>
      <c r="G24" s="236" t="s">
        <v>36</v>
      </c>
      <c r="H24" s="236"/>
      <c r="I24" s="236"/>
      <c r="K24" s="56">
        <v>3</v>
      </c>
      <c r="L24" s="40">
        <v>3</v>
      </c>
      <c r="M24" s="237"/>
      <c r="N24" s="56">
        <v>3</v>
      </c>
      <c r="O24" s="40">
        <v>3</v>
      </c>
      <c r="P24" s="237"/>
      <c r="Q24" s="56">
        <v>3</v>
      </c>
      <c r="R24" s="40">
        <v>3</v>
      </c>
      <c r="S24" s="237"/>
      <c r="T24" s="56"/>
      <c r="U24" s="40">
        <v>1</v>
      </c>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57"/>
      <c r="U25" s="43"/>
      <c r="V25" s="237"/>
      <c r="X25" s="9"/>
      <c r="Y25" s="23"/>
    </row>
    <row r="26" spans="1:25" ht="208.5" customHeight="1" x14ac:dyDescent="0.35">
      <c r="A26" s="1"/>
      <c r="B26" s="9"/>
      <c r="C26" s="9"/>
      <c r="D26" s="9"/>
      <c r="F26" s="235"/>
      <c r="G26" s="236" t="s">
        <v>308</v>
      </c>
      <c r="H26" s="236"/>
      <c r="I26" s="236"/>
      <c r="K26" s="58" t="s">
        <v>612</v>
      </c>
      <c r="L26" s="45"/>
      <c r="M26" s="237"/>
      <c r="N26" s="58" t="s">
        <v>613</v>
      </c>
      <c r="O26" s="45" t="s">
        <v>1193</v>
      </c>
      <c r="P26" s="237"/>
      <c r="Q26" s="58" t="s">
        <v>614</v>
      </c>
      <c r="R26" s="45"/>
      <c r="S26" s="237"/>
      <c r="T26" s="58"/>
      <c r="U26" s="45" t="s">
        <v>1232</v>
      </c>
      <c r="V26" s="237"/>
      <c r="X26" s="9"/>
      <c r="Y26" s="23"/>
    </row>
    <row r="27" spans="1:25" ht="18" customHeight="1" x14ac:dyDescent="0.35">
      <c r="A27" s="1"/>
      <c r="B27" s="9"/>
      <c r="C27" s="9"/>
      <c r="D27" s="9"/>
      <c r="F27" s="235"/>
      <c r="G27" s="236" t="s">
        <v>311</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S14:S15"/>
    <mergeCell ref="T14:U15"/>
    <mergeCell ref="B12:C15"/>
    <mergeCell ref="D12:D14"/>
    <mergeCell ref="E12:E14"/>
    <mergeCell ref="F12:F13"/>
    <mergeCell ref="H12:H13"/>
    <mergeCell ref="R14:R15"/>
    <mergeCell ref="K14:K15"/>
    <mergeCell ref="L14:M15"/>
    <mergeCell ref="N14:N15"/>
    <mergeCell ref="O14:O15"/>
    <mergeCell ref="P14:Q15"/>
    <mergeCell ref="S12:T12"/>
    <mergeCell ref="U12:V12"/>
    <mergeCell ref="T13:U13"/>
    <mergeCell ref="B10:C10"/>
    <mergeCell ref="B7:C7"/>
    <mergeCell ref="M7:O8"/>
    <mergeCell ref="Q7:S8"/>
    <mergeCell ref="K3:V4"/>
    <mergeCell ref="D2:I2"/>
    <mergeCell ref="D3:I4"/>
    <mergeCell ref="D5:I5"/>
    <mergeCell ref="K5:R5"/>
    <mergeCell ref="G12:G13"/>
    <mergeCell ref="I12:I13"/>
    <mergeCell ref="K12:L12"/>
    <mergeCell ref="M12:N12"/>
    <mergeCell ref="O12:P12"/>
    <mergeCell ref="L13:M13"/>
    <mergeCell ref="P13:Q13"/>
    <mergeCell ref="Q12:R12"/>
    <mergeCell ref="V14:V15"/>
    <mergeCell ref="D15:I15"/>
    <mergeCell ref="B18:C21"/>
    <mergeCell ref="K18:M19"/>
    <mergeCell ref="N18:P19"/>
    <mergeCell ref="Q18:S19"/>
    <mergeCell ref="T18:V19"/>
    <mergeCell ref="E19:I19"/>
    <mergeCell ref="D20:D21"/>
    <mergeCell ref="E20:I21"/>
    <mergeCell ref="K20:M20"/>
    <mergeCell ref="N20:P20"/>
    <mergeCell ref="K17:M17"/>
    <mergeCell ref="N17:P17"/>
    <mergeCell ref="Q17:S17"/>
    <mergeCell ref="T17:V17"/>
    <mergeCell ref="V24:V26"/>
    <mergeCell ref="G26:I26"/>
    <mergeCell ref="G27:I49"/>
    <mergeCell ref="Q20:S20"/>
    <mergeCell ref="T20:V20"/>
    <mergeCell ref="K21:M21"/>
    <mergeCell ref="N21:P21"/>
    <mergeCell ref="Q21:S21"/>
    <mergeCell ref="T21:V21"/>
    <mergeCell ref="F24:F49"/>
    <mergeCell ref="G24:I25"/>
    <mergeCell ref="M24:M26"/>
    <mergeCell ref="P24:P26"/>
    <mergeCell ref="S24:S26"/>
  </mergeCells>
  <conditionalFormatting sqref="D15:I15">
    <cfRule type="containsText" dxfId="588" priority="2" operator="containsText" text="Finalizado">
      <formula>NOT(ISERROR(SEARCH("Finalizado",D15)))</formula>
    </cfRule>
    <cfRule type="containsText" dxfId="587" priority="3" operator="containsText" text="Não Planificado">
      <formula>NOT(ISERROR(SEARCH("Não Planificado",D15)))</formula>
    </cfRule>
    <cfRule type="containsText" dxfId="586" priority="4" operator="containsText" text="No Prazo">
      <formula>NOT(ISERROR(SEARCH("No Prazo",D15)))</formula>
    </cfRule>
    <cfRule type="containsText" dxfId="585" priority="5" operator="containsText" text="Atrasado">
      <formula>NOT(ISERROR(SEARCH("Atrasado",D15)))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19">
      <iconSet showValue="0">
        <cfvo type="percent" val="0"/>
        <cfvo type="num" val="2"/>
        <cfvo type="num" val="3"/>
      </iconSet>
    </cfRule>
  </conditionalFormatting>
  <conditionalFormatting sqref="K25:L25">
    <cfRule type="containsText" dxfId="584" priority="29" operator="containsText" text="PENDIENTE">
      <formula>NOT(ISERROR(SEARCH("PENDIENTE",K25)))</formula>
    </cfRule>
    <cfRule type="containsText" dxfId="583" priority="30" operator="containsText" text="NO VALIDADO">
      <formula>NOT(ISERROR(SEARCH("NO VALIDADO",K25)))</formula>
    </cfRule>
    <cfRule type="containsText" dxfId="582" priority="31" operator="containsText" text="VALIDADO">
      <formula>NOT(ISERROR(SEARCH("VALIDADO",K25)))</formula>
    </cfRule>
  </conditionalFormatting>
  <conditionalFormatting sqref="N25:O25">
    <cfRule type="containsText" dxfId="581" priority="26" operator="containsText" text="PENDIENTE">
      <formula>NOT(ISERROR(SEARCH("PENDIENTE",N25)))</formula>
    </cfRule>
    <cfRule type="containsText" dxfId="580" priority="27" operator="containsText" text="NO VALIDADO">
      <formula>NOT(ISERROR(SEARCH("NO VALIDADO",N25)))</formula>
    </cfRule>
    <cfRule type="containsText" dxfId="579" priority="28" operator="containsText" text="VALIDADO">
      <formula>NOT(ISERROR(SEARCH("VALIDADO",N25)))</formula>
    </cfRule>
  </conditionalFormatting>
  <conditionalFormatting sqref="Q25:R25">
    <cfRule type="containsText" dxfId="578" priority="23" operator="containsText" text="PENDIENTE">
      <formula>NOT(ISERROR(SEARCH("PENDIENTE",Q25)))</formula>
    </cfRule>
    <cfRule type="containsText" dxfId="577" priority="24" operator="containsText" text="NO VALIDADO">
      <formula>NOT(ISERROR(SEARCH("NO VALIDADO",Q25)))</formula>
    </cfRule>
    <cfRule type="containsText" dxfId="576" priority="25" operator="containsText" text="VALIDADO">
      <formula>NOT(ISERROR(SEARCH("VALIDADO",Q25)))</formula>
    </cfRule>
  </conditionalFormatting>
  <conditionalFormatting sqref="T25:U25">
    <cfRule type="containsText" dxfId="575" priority="20" operator="containsText" text="PENDIENTE">
      <formula>NOT(ISERROR(SEARCH("PENDIENTE",T25)))</formula>
    </cfRule>
    <cfRule type="containsText" dxfId="574" priority="21" operator="containsText" text="NO VALIDADO">
      <formula>NOT(ISERROR(SEARCH("NO VALIDADO",T25)))</formula>
    </cfRule>
    <cfRule type="containsText" dxfId="573" priority="22" operator="containsText" text="VALIDADO">
      <formula>NOT(ISERROR(SEARCH("VALIDADO",T25)))</formula>
    </cfRule>
  </conditionalFormatting>
  <dataValidations count="6">
    <dataValidation type="list" allowBlank="1" showInputMessage="1" showErrorMessage="1" sqref="K14:K15 O14:O15 S14:S15" xr:uid="{E692C8FD-0D02-4173-B596-877A0A022B5B}">
      <formula1>"No Iniciado, En Progreso,Finalizado"</formula1>
    </dataValidation>
    <dataValidation type="list" allowBlank="1" showInputMessage="1" showErrorMessage="1" sqref="AB14:AB15" xr:uid="{38AE1D02-7215-4633-93D0-7DD01DDC4E97}">
      <formula1>"No Cumple, Parcial, Cumple, Más que Cumple, Mejor Práctica"</formula1>
    </dataValidation>
    <dataValidation type="list" allowBlank="1" showInputMessage="1" showErrorMessage="1" sqref="Q10 S10" xr:uid="{76E3A86D-3628-4771-B199-B044609140AB}">
      <formula1>" Junho,Julho,Agosto,Setembro,Outubro"</formula1>
    </dataValidation>
    <dataValidation type="list" allowBlank="1" showInputMessage="1" showErrorMessage="1" sqref="M12:N12 Q12:R12 U12:V12" xr:uid="{C992839E-AD1F-4BAD-A876-24263DC128A6}">
      <formula1>"Maio,Junho,Julho,Agosto,Setembro,Outubro"</formula1>
    </dataValidation>
    <dataValidation type="list" allowBlank="1" showInputMessage="1" showErrorMessage="1" sqref="O10" xr:uid="{76A2B9F1-94EA-4BA7-ADD3-925D99D17C81}">
      <formula1>"Alta,Baixa,Não Planificado"</formula1>
    </dataValidation>
    <dataValidation type="list" allowBlank="1" showInputMessage="1" showErrorMessage="1" sqref="D10 R14:R15 N14:N15 V14:V15" xr:uid="{93126348-952B-45E1-AC49-EF8A9D54B0ED}">
      <formula1>"Não Cumpre, Parcial, Cumpre, Mais que Cumpre, Melhor Prática"</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6DB1A64D-649B-4936-8C4A-11DC19B6D540}">
            <x14:iconSet iconSet="3Stars" showValue="0">
              <x14:cfvo type="percent">
                <xm:f>0</xm:f>
              </x14:cfvo>
              <x14:cfvo type="num">
                <xm:f>2</xm:f>
              </x14:cfvo>
              <x14:cfvo type="num">
                <xm:f>3</xm:f>
              </x14:cfvo>
            </x14:iconSet>
          </x14:cfRule>
          <xm:sqref>M10</xm:sqref>
        </x14:conditionalFormatting>
      </x14:conditionalFormattings>
    </ext>
  </extLst>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84EC48-588F-43E6-A64D-7C3E84496D7B}">
  <sheetPr>
    <pageSetUpPr autoPageBreaks="0"/>
  </sheetPr>
  <dimension ref="A1:AB51"/>
  <sheetViews>
    <sheetView showGridLines="0" zoomScale="70" zoomScaleNormal="70" workbookViewId="0">
      <pane xSplit="3" ySplit="4" topLeftCell="L21" activePane="bottomRight" state="frozen"/>
      <selection activeCell="K3" sqref="K3:S4"/>
      <selection pane="topRight" activeCell="K3" sqref="K3:S4"/>
      <selection pane="bottomLeft" activeCell="K3" sqref="K3:S4"/>
      <selection pane="bottomRight" activeCell="U26" sqref="U26"/>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00" t="s">
        <v>615</v>
      </c>
      <c r="L3" s="300"/>
      <c r="M3" s="300"/>
      <c r="N3" s="300"/>
      <c r="O3" s="300"/>
      <c r="P3" s="300"/>
      <c r="Q3" s="300"/>
      <c r="R3" s="300"/>
      <c r="S3" s="300"/>
      <c r="T3" s="300"/>
      <c r="U3" s="300"/>
      <c r="V3" s="300"/>
      <c r="W3" s="10"/>
      <c r="X3" s="10"/>
      <c r="Y3" s="12"/>
      <c r="Z3" s="12"/>
      <c r="AA3" s="12"/>
    </row>
    <row r="4" spans="1:28" ht="35.25" customHeight="1" x14ac:dyDescent="0.35">
      <c r="A4" s="1"/>
      <c r="B4" s="1"/>
      <c r="C4" s="10"/>
      <c r="D4" s="255"/>
      <c r="E4" s="255"/>
      <c r="F4" s="255"/>
      <c r="G4" s="255"/>
      <c r="H4" s="255"/>
      <c r="I4" s="255"/>
      <c r="J4" s="61"/>
      <c r="K4" s="301"/>
      <c r="L4" s="301"/>
      <c r="M4" s="301"/>
      <c r="N4" s="301"/>
      <c r="O4" s="301"/>
      <c r="P4" s="301"/>
      <c r="Q4" s="301"/>
      <c r="R4" s="301"/>
      <c r="S4" s="301"/>
      <c r="T4" s="301"/>
      <c r="U4" s="301"/>
      <c r="V4" s="301"/>
      <c r="W4" s="61"/>
      <c r="X4" s="14"/>
      <c r="Y4" s="21"/>
      <c r="Z4" s="22"/>
      <c r="AA4" s="22"/>
    </row>
    <row r="5" spans="1:28" ht="32.5" x14ac:dyDescent="0.6">
      <c r="A5" s="1"/>
      <c r="B5" s="15"/>
      <c r="C5" s="13"/>
      <c r="D5" s="258" t="s">
        <v>293</v>
      </c>
      <c r="E5" s="258"/>
      <c r="F5" s="258"/>
      <c r="G5" s="258"/>
      <c r="H5" s="258"/>
      <c r="I5" s="258"/>
      <c r="J5" s="26"/>
      <c r="K5" s="258" t="s">
        <v>294</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Não cumpre</v>
      </c>
      <c r="E7" s="47">
        <f>IF($D7="Não cumpre",0,IF($D7="Parcial",$E$18*0.4,IF($D7="Cumpre",$E$18*0.7,IF($D7="Mais que Cumpre",$E$18*0.85,IF($D7="Melhor Prática",$E$18,0)))))</f>
        <v>0</v>
      </c>
      <c r="F7" s="48">
        <f>IF($K$24&lt;&gt;"",IF($K$24=3,3,IF($K$24=2,2,1)),"")</f>
        <v>2</v>
      </c>
      <c r="G7" s="48">
        <f>IF($N$24&lt;&gt;"",IF($N$24=3,3,IF($N$24=2,2,1)),"")</f>
        <v>3</v>
      </c>
      <c r="H7" s="48">
        <f>IF($Q$24&lt;&gt;"",IF($Q$24=3,3,IF($Q$24=2,2,1)),"")</f>
        <v>1</v>
      </c>
      <c r="I7" s="48">
        <f>IF($T$24&lt;&gt;"",IF($T$24=3,3,IF($T$24=2,2,1)),"")</f>
        <v>3</v>
      </c>
      <c r="J7" s="32"/>
      <c r="K7" s="49" t="s">
        <v>297</v>
      </c>
      <c r="L7" s="46" t="s">
        <v>60</v>
      </c>
      <c r="M7" s="260" t="s">
        <v>616</v>
      </c>
      <c r="N7" s="260"/>
      <c r="O7" s="260"/>
      <c r="P7" s="46" t="s">
        <v>62</v>
      </c>
      <c r="Q7" s="260" t="s">
        <v>617</v>
      </c>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t="str">
        <f>IF(Q10="Junio",6,IF(Q10="Julio",7,IF(Q10="Agosto",8,IF(Q10="Septiembre",9,IF(Q10="Octubre",10,"")))))</f>
        <v/>
      </c>
      <c r="R9" s="35"/>
      <c r="S9" s="92" t="str">
        <f>IF(S10="Junio",6,IF(S10="Julio",7,IF(S10="Agosto",8,IF(S10="Septiembre",9,IF(S10="Octubre",10,"")))))</f>
        <v/>
      </c>
      <c r="T9" s="33"/>
      <c r="U9" s="33"/>
      <c r="V9" s="33"/>
      <c r="W9" s="1"/>
      <c r="X9" s="1"/>
    </row>
    <row r="10" spans="1:28" ht="59.25" customHeight="1" outlineLevel="1" x14ac:dyDescent="0.35">
      <c r="A10" s="1"/>
      <c r="B10" s="262" t="s">
        <v>299</v>
      </c>
      <c r="C10" s="262"/>
      <c r="D10" s="110" t="s">
        <v>85</v>
      </c>
      <c r="E10" s="51">
        <f>IF($D10="Não cumpre",0,IF($D10="Parcial",$E$18*0.4,IF($D10="Cumpre",$E$18*0.7,IF($D10="Mais que Cumpre",$E$18*0.85,IF($D10="Melhor Prática",$E$18,0)))))</f>
        <v>2.5000000000000001E-2</v>
      </c>
      <c r="F10" s="52" t="str">
        <f>IF(K20="D","D","-")</f>
        <v>D</v>
      </c>
      <c r="G10" s="52" t="str">
        <f>IF(N20="D","D","-")</f>
        <v>D</v>
      </c>
      <c r="H10" s="52" t="str">
        <f>IF(Q20="D","D","-")</f>
        <v>D</v>
      </c>
      <c r="I10" s="52" t="str">
        <f>IF(T20="D","D","-")</f>
        <v>D</v>
      </c>
      <c r="J10" s="32"/>
      <c r="K10" s="65" t="s">
        <v>300</v>
      </c>
      <c r="L10" s="50" t="s">
        <v>66</v>
      </c>
      <c r="M10" s="74">
        <v>1</v>
      </c>
      <c r="N10" s="50" t="s">
        <v>67</v>
      </c>
      <c r="O10" s="53" t="s">
        <v>315</v>
      </c>
      <c r="P10" s="50" t="s">
        <v>69</v>
      </c>
      <c r="Q10" s="91" t="s">
        <v>70</v>
      </c>
      <c r="R10" s="50" t="s">
        <v>71</v>
      </c>
      <c r="S10" s="91" t="s">
        <v>363</v>
      </c>
      <c r="T10" s="50" t="s">
        <v>73</v>
      </c>
      <c r="U10" s="53" t="s">
        <v>425</v>
      </c>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75</v>
      </c>
      <c r="C12" s="263"/>
      <c r="D12" s="265" t="str">
        <f>IF(F12="","",IF(AND(I12=3,H12=3,G12=3,F12=3),"Melhor Prática",
IF(AND(H12=3,G12=3,F12=3),"Mais que Cumpre",
IF(AND(G12=3,F12=3),"Cumpre",
IF(F12=3,"Parcial","Não cumpre")))))</f>
        <v>Melhor Prática</v>
      </c>
      <c r="E12" s="266">
        <f>IF($D12="Não cumpre",0,IF($D12="Parcial",$E$18*0.4,IF($D12="Cumpre",$E$18*0.7,IF($D12="Mais que Cumpre",$E$18*0.85,IF($D12="Melhor Prática",$E$18,0)))))</f>
        <v>2.5000000000000001E-2</v>
      </c>
      <c r="F12" s="261">
        <f>IF($L$24&lt;&gt;"",IF($L$24=3,3,IF($L$24=2,2,1)),"")</f>
        <v>3</v>
      </c>
      <c r="G12" s="261">
        <f>IF($O$24&lt;&gt;"",IF($O$24=3,3,IF($O$24=2,2,1)),"")</f>
        <v>3</v>
      </c>
      <c r="H12" s="261">
        <f>IF($R$24&lt;&gt;"",IF($R$24=3,3,IF($R$24=2,2,1)),"")</f>
        <v>3</v>
      </c>
      <c r="I12" s="261">
        <f>IF($U$24&lt;&gt;"",IF($U$24=3,3,IF($U$24=2,2,1)),"")</f>
        <v>3</v>
      </c>
      <c r="J12" s="32"/>
      <c r="K12" s="299" t="s">
        <v>76</v>
      </c>
      <c r="L12" s="251"/>
      <c r="M12" s="249" t="s">
        <v>72</v>
      </c>
      <c r="N12" s="250"/>
      <c r="O12" s="312" t="s">
        <v>76</v>
      </c>
      <c r="P12" s="312"/>
      <c r="Q12" s="314"/>
      <c r="R12" s="315"/>
      <c r="S12" s="251" t="s">
        <v>76</v>
      </c>
      <c r="T12" s="251"/>
      <c r="U12" s="249"/>
      <c r="V12" s="250"/>
      <c r="W12" s="9"/>
      <c r="X12" s="9"/>
      <c r="Y12" s="23"/>
      <c r="Z12" s="2"/>
      <c r="AA12" s="2"/>
      <c r="AB12" s="2"/>
    </row>
    <row r="13" spans="1:28" ht="35.25" customHeight="1" outlineLevel="1" x14ac:dyDescent="0.35">
      <c r="A13" s="1"/>
      <c r="B13" s="264"/>
      <c r="C13" s="264"/>
      <c r="D13" s="265" t="str">
        <f t="shared" ref="D13:D14" si="0">IF(F13="","",IF(AND(I13=3,H13=3,G13=3,F13=3),"MEJOR PRÁCTICA",
IF(AND(H13=3,G13=3,F13=3),"MÁS QUE CUMPLE",
IF(AND(G13=3,F13=3),"CUMPLE",
IF(F13=3,"PARCIAL","NO CUMPLE")))))</f>
        <v/>
      </c>
      <c r="E13" s="266">
        <f>IF($D13="No Cumple",0,IF($D13="Parcial",$E$18*0.4,IF($D13="Cumple",$E$18*0.7,IF($D13="Más que Cumple",$E$18*0.85,IF($D13="Mejor Práctica",$E$18,0)))))</f>
        <v>0</v>
      </c>
      <c r="F13" s="261"/>
      <c r="G13" s="261"/>
      <c r="H13" s="261"/>
      <c r="I13" s="261"/>
      <c r="J13" s="32"/>
      <c r="K13" s="169" t="s">
        <v>36</v>
      </c>
      <c r="L13" s="252" t="s">
        <v>78</v>
      </c>
      <c r="M13" s="252"/>
      <c r="N13" s="170" t="s">
        <v>79</v>
      </c>
      <c r="O13" s="187" t="s">
        <v>36</v>
      </c>
      <c r="P13" s="313" t="s">
        <v>78</v>
      </c>
      <c r="Q13" s="313"/>
      <c r="R13" s="187" t="s">
        <v>304</v>
      </c>
      <c r="S13" s="100" t="s">
        <v>36</v>
      </c>
      <c r="T13" s="252" t="s">
        <v>78</v>
      </c>
      <c r="U13" s="252"/>
      <c r="V13" s="100" t="s">
        <v>304</v>
      </c>
      <c r="W13" s="1"/>
      <c r="X13" s="1"/>
      <c r="Z13" s="3"/>
      <c r="AA13" s="4"/>
      <c r="AB13" s="5"/>
    </row>
    <row r="14" spans="1:28" ht="18.75" customHeight="1" outlineLevel="1" x14ac:dyDescent="0.35">
      <c r="A14" s="1"/>
      <c r="B14" s="264"/>
      <c r="C14" s="264"/>
      <c r="D14" s="265" t="str">
        <f t="shared" si="0"/>
        <v/>
      </c>
      <c r="E14" s="266">
        <f>IF($D14="No Cumple",0,IF($D14="Parcial",$E$18*0.4,IF($D14="Cumple",$E$18*0.7,IF($D14="Más que Cumple",$E$18*0.85,IF($D14="Mejor Práctica",$E$18,0)))))</f>
        <v>0</v>
      </c>
      <c r="F14" s="38"/>
      <c r="G14" s="38"/>
      <c r="H14" s="38"/>
      <c r="I14" s="38"/>
      <c r="J14" s="32"/>
      <c r="K14" s="238" t="s">
        <v>1043</v>
      </c>
      <c r="L14" s="239"/>
      <c r="M14" s="239"/>
      <c r="N14" s="243" t="s">
        <v>85</v>
      </c>
      <c r="O14" s="317"/>
      <c r="P14" s="318"/>
      <c r="Q14" s="318"/>
      <c r="R14" s="316"/>
      <c r="S14" s="240"/>
      <c r="T14" s="239"/>
      <c r="U14" s="239"/>
      <c r="V14" s="243"/>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IF(OR(AND(S10=U12,S14&lt;&gt;"finalizado"),AND(S10=Q12,O14&lt;&gt;"finalizado"),AND(S10=M12,K14&lt;&gt;"finalizado")),"Atrasado","No Prazo")),"Não Planificado")</f>
        <v>No Prazo</v>
      </c>
      <c r="E15" s="244"/>
      <c r="F15" s="244"/>
      <c r="G15" s="244"/>
      <c r="H15" s="244"/>
      <c r="I15" s="244"/>
      <c r="J15" s="26"/>
      <c r="K15" s="238"/>
      <c r="L15" s="239"/>
      <c r="M15" s="239"/>
      <c r="N15" s="243"/>
      <c r="O15" s="317"/>
      <c r="P15" s="318"/>
      <c r="Q15" s="318"/>
      <c r="R15" s="316"/>
      <c r="S15" s="240"/>
      <c r="T15" s="239"/>
      <c r="U15" s="239"/>
      <c r="V15" s="243"/>
      <c r="W15" s="1"/>
      <c r="X15" s="1"/>
      <c r="Z15" s="6"/>
      <c r="AA15" s="7"/>
      <c r="AB15" s="7"/>
    </row>
    <row r="16" spans="1:28" ht="21" customHeight="1" x14ac:dyDescent="0.4">
      <c r="A16" s="1"/>
      <c r="B16" s="17"/>
      <c r="C16" s="17"/>
      <c r="D16" s="9"/>
      <c r="E16" s="86" t="str">
        <f>IF(COUNTA(F16:I16)=0,"NBC","BC")</f>
        <v>BC</v>
      </c>
      <c r="F16" s="86" t="s">
        <v>84</v>
      </c>
      <c r="G16" s="86" t="s">
        <v>1092</v>
      </c>
      <c r="H16" s="86" t="s">
        <v>1092</v>
      </c>
      <c r="I16" s="9" t="s">
        <v>1092</v>
      </c>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64</v>
      </c>
      <c r="R17" s="241"/>
      <c r="S17" s="242"/>
      <c r="T17" s="246" t="s">
        <v>85</v>
      </c>
      <c r="U17" s="241"/>
      <c r="V17" s="242"/>
      <c r="W17" s="9"/>
      <c r="X17" s="9"/>
      <c r="Y17" s="23"/>
    </row>
    <row r="18" spans="1:25" ht="20.25" customHeight="1" outlineLevel="2" x14ac:dyDescent="0.35">
      <c r="A18" s="1"/>
      <c r="B18" s="245" t="s">
        <v>317</v>
      </c>
      <c r="C18" s="245"/>
      <c r="D18" s="42" t="s">
        <v>52</v>
      </c>
      <c r="E18" s="39">
        <v>2.5000000000000001E-2</v>
      </c>
      <c r="F18" s="127"/>
      <c r="G18" s="127"/>
      <c r="H18" s="127"/>
      <c r="I18" s="127"/>
      <c r="J18" s="9"/>
      <c r="K18" s="238" t="s">
        <v>618</v>
      </c>
      <c r="L18" s="240"/>
      <c r="M18" s="243"/>
      <c r="N18" s="238" t="s">
        <v>619</v>
      </c>
      <c r="O18" s="240"/>
      <c r="P18" s="243"/>
      <c r="Q18" s="238" t="s">
        <v>620</v>
      </c>
      <c r="R18" s="240"/>
      <c r="S18" s="243"/>
      <c r="T18" s="238" t="s">
        <v>621</v>
      </c>
      <c r="U18" s="240"/>
      <c r="V18" s="243"/>
      <c r="W18" s="9"/>
      <c r="X18" s="9"/>
      <c r="Y18" s="23"/>
    </row>
    <row r="19" spans="1:25" ht="141.75" customHeight="1" outlineLevel="2" x14ac:dyDescent="0.35">
      <c r="A19" s="1"/>
      <c r="B19" s="245"/>
      <c r="C19" s="245"/>
      <c r="D19" s="42" t="s">
        <v>91</v>
      </c>
      <c r="E19" s="308" t="s">
        <v>622</v>
      </c>
      <c r="F19" s="308"/>
      <c r="G19" s="308"/>
      <c r="H19" s="308"/>
      <c r="I19" s="308"/>
      <c r="J19" s="25"/>
      <c r="K19" s="238"/>
      <c r="L19" s="240"/>
      <c r="M19" s="243"/>
      <c r="N19" s="238"/>
      <c r="O19" s="240"/>
      <c r="P19" s="243"/>
      <c r="Q19" s="238"/>
      <c r="R19" s="240"/>
      <c r="S19" s="243"/>
      <c r="T19" s="238"/>
      <c r="U19" s="240"/>
      <c r="V19" s="243"/>
      <c r="W19" s="9"/>
      <c r="X19" s="9"/>
      <c r="Y19" s="23"/>
    </row>
    <row r="20" spans="1:25" ht="18.75" customHeight="1" outlineLevel="2" x14ac:dyDescent="0.35">
      <c r="A20" s="1"/>
      <c r="B20" s="245"/>
      <c r="C20" s="245"/>
      <c r="D20" s="247" t="s">
        <v>93</v>
      </c>
      <c r="E20" s="248" t="s">
        <v>185</v>
      </c>
      <c r="F20" s="248"/>
      <c r="G20" s="248"/>
      <c r="H20" s="248"/>
      <c r="I20" s="248"/>
      <c r="J20" s="25"/>
      <c r="K20" s="238" t="s">
        <v>306</v>
      </c>
      <c r="L20" s="240"/>
      <c r="M20" s="243"/>
      <c r="N20" s="238" t="s">
        <v>306</v>
      </c>
      <c r="O20" s="240"/>
      <c r="P20" s="243"/>
      <c r="Q20" s="238" t="s">
        <v>306</v>
      </c>
      <c r="R20" s="240"/>
      <c r="S20" s="243"/>
      <c r="T20" s="238" t="s">
        <v>306</v>
      </c>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623</v>
      </c>
      <c r="L21" s="240"/>
      <c r="M21" s="243"/>
      <c r="N21" s="238" t="s">
        <v>591</v>
      </c>
      <c r="O21" s="240"/>
      <c r="P21" s="243"/>
      <c r="Q21" s="238" t="s">
        <v>624</v>
      </c>
      <c r="R21" s="240"/>
      <c r="S21" s="243"/>
      <c r="T21" s="238" t="s">
        <v>502</v>
      </c>
      <c r="U21" s="240"/>
      <c r="V21" s="243"/>
      <c r="W21" s="9"/>
      <c r="X21" s="9"/>
      <c r="Y21" s="23"/>
    </row>
    <row r="22" spans="1:25" ht="14.5" x14ac:dyDescent="0.35">
      <c r="A22" s="1"/>
      <c r="B22" s="9"/>
      <c r="C22" s="9"/>
      <c r="D22" s="9"/>
      <c r="E22" s="9"/>
      <c r="F22" s="9"/>
      <c r="G22" s="9"/>
      <c r="H22" s="9"/>
      <c r="I22" s="9"/>
      <c r="J22" s="9"/>
      <c r="K22" s="68"/>
      <c r="L22" s="9"/>
      <c r="M22" s="9"/>
      <c r="N22" s="9"/>
      <c r="O22" s="9"/>
      <c r="P22" s="9"/>
      <c r="Q22" s="9"/>
      <c r="R22" s="9"/>
      <c r="S22" s="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54" t="s">
        <v>99</v>
      </c>
      <c r="U23" s="24" t="s">
        <v>100</v>
      </c>
      <c r="V23" s="55" t="s">
        <v>101</v>
      </c>
      <c r="X23" s="9"/>
      <c r="Y23" s="23"/>
    </row>
    <row r="24" spans="1:25" ht="36.75" customHeight="1" x14ac:dyDescent="0.35">
      <c r="A24" s="1"/>
      <c r="B24" s="9"/>
      <c r="C24" s="9"/>
      <c r="D24" s="9"/>
      <c r="F24" s="235" t="s">
        <v>307</v>
      </c>
      <c r="G24" s="236" t="s">
        <v>36</v>
      </c>
      <c r="H24" s="236"/>
      <c r="I24" s="236"/>
      <c r="K24" s="56">
        <v>2</v>
      </c>
      <c r="L24" s="40">
        <v>3</v>
      </c>
      <c r="M24" s="237"/>
      <c r="N24" s="56">
        <v>3</v>
      </c>
      <c r="O24" s="40">
        <v>3</v>
      </c>
      <c r="P24" s="237"/>
      <c r="Q24" s="56">
        <v>1</v>
      </c>
      <c r="R24" s="40">
        <v>3</v>
      </c>
      <c r="S24" s="237"/>
      <c r="T24" s="56">
        <v>3</v>
      </c>
      <c r="U24" s="40">
        <v>3</v>
      </c>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57"/>
      <c r="U25" s="43"/>
      <c r="V25" s="237"/>
      <c r="X25" s="9"/>
      <c r="Y25" s="23"/>
    </row>
    <row r="26" spans="1:25" ht="208.5" customHeight="1" x14ac:dyDescent="0.35">
      <c r="A26" s="1"/>
      <c r="B26" s="9"/>
      <c r="C26" s="9"/>
      <c r="D26" s="9"/>
      <c r="F26" s="235"/>
      <c r="G26" s="236" t="s">
        <v>308</v>
      </c>
      <c r="H26" s="236"/>
      <c r="I26" s="236"/>
      <c r="K26" s="58" t="s">
        <v>1048</v>
      </c>
      <c r="L26" s="45" t="s">
        <v>1170</v>
      </c>
      <c r="M26" s="237"/>
      <c r="N26" s="58" t="s">
        <v>1171</v>
      </c>
      <c r="O26" s="45"/>
      <c r="P26" s="237"/>
      <c r="Q26" s="58" t="s">
        <v>625</v>
      </c>
      <c r="R26" s="45" t="s">
        <v>1172</v>
      </c>
      <c r="S26" s="237"/>
      <c r="T26" s="58"/>
      <c r="U26" s="45" t="s">
        <v>1173</v>
      </c>
      <c r="V26" s="237"/>
      <c r="X26" s="9"/>
      <c r="Y26" s="23"/>
    </row>
    <row r="27" spans="1:25" ht="18" customHeight="1" x14ac:dyDescent="0.35">
      <c r="A27" s="1"/>
      <c r="B27" s="9"/>
      <c r="C27" s="9"/>
      <c r="D27" s="9"/>
      <c r="F27" s="235"/>
      <c r="G27" s="236" t="s">
        <v>311</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S14:S15"/>
    <mergeCell ref="T14:U15"/>
    <mergeCell ref="B12:C15"/>
    <mergeCell ref="D12:D14"/>
    <mergeCell ref="E12:E14"/>
    <mergeCell ref="F12:F13"/>
    <mergeCell ref="H12:H13"/>
    <mergeCell ref="R14:R15"/>
    <mergeCell ref="K14:K15"/>
    <mergeCell ref="L14:M15"/>
    <mergeCell ref="N14:N15"/>
    <mergeCell ref="O14:O15"/>
    <mergeCell ref="P14:Q15"/>
    <mergeCell ref="S12:T12"/>
    <mergeCell ref="U12:V12"/>
    <mergeCell ref="T13:U13"/>
    <mergeCell ref="B10:C10"/>
    <mergeCell ref="B7:C7"/>
    <mergeCell ref="M7:O8"/>
    <mergeCell ref="Q7:S8"/>
    <mergeCell ref="K3:V4"/>
    <mergeCell ref="D2:I2"/>
    <mergeCell ref="D3:I4"/>
    <mergeCell ref="D5:I5"/>
    <mergeCell ref="K5:R5"/>
    <mergeCell ref="G12:G13"/>
    <mergeCell ref="I12:I13"/>
    <mergeCell ref="K12:L12"/>
    <mergeCell ref="M12:N12"/>
    <mergeCell ref="O12:P12"/>
    <mergeCell ref="L13:M13"/>
    <mergeCell ref="P13:Q13"/>
    <mergeCell ref="Q12:R12"/>
    <mergeCell ref="V14:V15"/>
    <mergeCell ref="D15:I15"/>
    <mergeCell ref="B18:C21"/>
    <mergeCell ref="K18:M19"/>
    <mergeCell ref="N18:P19"/>
    <mergeCell ref="Q18:S19"/>
    <mergeCell ref="T18:V19"/>
    <mergeCell ref="E19:I19"/>
    <mergeCell ref="D20:D21"/>
    <mergeCell ref="E20:I21"/>
    <mergeCell ref="K20:M20"/>
    <mergeCell ref="N20:P20"/>
    <mergeCell ref="K17:M17"/>
    <mergeCell ref="N17:P17"/>
    <mergeCell ref="Q17:S17"/>
    <mergeCell ref="T17:V17"/>
    <mergeCell ref="V24:V26"/>
    <mergeCell ref="G26:I26"/>
    <mergeCell ref="G27:I49"/>
    <mergeCell ref="Q20:S20"/>
    <mergeCell ref="T20:V20"/>
    <mergeCell ref="K21:M21"/>
    <mergeCell ref="N21:P21"/>
    <mergeCell ref="Q21:S21"/>
    <mergeCell ref="T21:V21"/>
    <mergeCell ref="F24:F49"/>
    <mergeCell ref="G24:I25"/>
    <mergeCell ref="M24:M26"/>
    <mergeCell ref="P24:P26"/>
    <mergeCell ref="S24:S26"/>
  </mergeCells>
  <conditionalFormatting sqref="D15:I15">
    <cfRule type="containsText" dxfId="572" priority="2" operator="containsText" text="Finalizado">
      <formula>NOT(ISERROR(SEARCH("Finalizado",D15)))</formula>
    </cfRule>
    <cfRule type="containsText" dxfId="571" priority="3" operator="containsText" text="Não Planificado">
      <formula>NOT(ISERROR(SEARCH("Não Planificado",D15)))</formula>
    </cfRule>
    <cfRule type="containsText" dxfId="570" priority="4" operator="containsText" text="No Prazo">
      <formula>NOT(ISERROR(SEARCH("No Prazo",D15)))</formula>
    </cfRule>
    <cfRule type="containsText" dxfId="569" priority="5" operator="containsText" text="Atrasado">
      <formula>NOT(ISERROR(SEARCH("Atrasado",D15)))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19">
      <iconSet showValue="0">
        <cfvo type="percent" val="0"/>
        <cfvo type="num" val="2"/>
        <cfvo type="num" val="3"/>
      </iconSet>
    </cfRule>
  </conditionalFormatting>
  <conditionalFormatting sqref="K25:L25">
    <cfRule type="containsText" dxfId="568" priority="29" operator="containsText" text="PENDIENTE">
      <formula>NOT(ISERROR(SEARCH("PENDIENTE",K25)))</formula>
    </cfRule>
    <cfRule type="containsText" dxfId="567" priority="30" operator="containsText" text="NO VALIDADO">
      <formula>NOT(ISERROR(SEARCH("NO VALIDADO",K25)))</formula>
    </cfRule>
    <cfRule type="containsText" dxfId="566" priority="31" operator="containsText" text="VALIDADO">
      <formula>NOT(ISERROR(SEARCH("VALIDADO",K25)))</formula>
    </cfRule>
  </conditionalFormatting>
  <conditionalFormatting sqref="N25:O25">
    <cfRule type="containsText" dxfId="565" priority="26" operator="containsText" text="PENDIENTE">
      <formula>NOT(ISERROR(SEARCH("PENDIENTE",N25)))</formula>
    </cfRule>
    <cfRule type="containsText" dxfId="564" priority="27" operator="containsText" text="NO VALIDADO">
      <formula>NOT(ISERROR(SEARCH("NO VALIDADO",N25)))</formula>
    </cfRule>
    <cfRule type="containsText" dxfId="563" priority="28" operator="containsText" text="VALIDADO">
      <formula>NOT(ISERROR(SEARCH("VALIDADO",N25)))</formula>
    </cfRule>
  </conditionalFormatting>
  <conditionalFormatting sqref="Q25:R25">
    <cfRule type="containsText" dxfId="562" priority="23" operator="containsText" text="PENDIENTE">
      <formula>NOT(ISERROR(SEARCH("PENDIENTE",Q25)))</formula>
    </cfRule>
    <cfRule type="containsText" dxfId="561" priority="24" operator="containsText" text="NO VALIDADO">
      <formula>NOT(ISERROR(SEARCH("NO VALIDADO",Q25)))</formula>
    </cfRule>
    <cfRule type="containsText" dxfId="560" priority="25" operator="containsText" text="VALIDADO">
      <formula>NOT(ISERROR(SEARCH("VALIDADO",Q25)))</formula>
    </cfRule>
  </conditionalFormatting>
  <conditionalFormatting sqref="T25:U25">
    <cfRule type="containsText" dxfId="559" priority="20" operator="containsText" text="PENDIENTE">
      <formula>NOT(ISERROR(SEARCH("PENDIENTE",T25)))</formula>
    </cfRule>
    <cfRule type="containsText" dxfId="558" priority="21" operator="containsText" text="NO VALIDADO">
      <formula>NOT(ISERROR(SEARCH("NO VALIDADO",T25)))</formula>
    </cfRule>
    <cfRule type="containsText" dxfId="557" priority="22" operator="containsText" text="VALIDADO">
      <formula>NOT(ISERROR(SEARCH("VALIDADO",T25)))</formula>
    </cfRule>
  </conditionalFormatting>
  <dataValidations count="6">
    <dataValidation type="list" allowBlank="1" showInputMessage="1" showErrorMessage="1" sqref="K14:K15 S14:S15 O14:O15" xr:uid="{D47A4B01-2034-4197-9435-31BC46606035}">
      <formula1>"No Iniciado, En Progreso,Finalizado"</formula1>
    </dataValidation>
    <dataValidation type="list" allowBlank="1" showInputMessage="1" showErrorMessage="1" sqref="AB14:AB15" xr:uid="{E8401F29-9F78-46AE-8D3A-C4C64CC3102D}">
      <formula1>"No Cumple, Parcial, Cumple, Más que Cumple, Mejor Práctica"</formula1>
    </dataValidation>
    <dataValidation type="list" allowBlank="1" showInputMessage="1" showErrorMessage="1" sqref="Q10 S10" xr:uid="{057DACD3-D666-49C3-A99E-F83D89D4B9B7}">
      <formula1>" Junho,Julho,Agosto,Setembro,Outubro"</formula1>
    </dataValidation>
    <dataValidation type="list" allowBlank="1" showInputMessage="1" showErrorMessage="1" sqref="M12:N12 U12:V12 Q12:R12" xr:uid="{4A635E4F-DAD8-4147-89E9-709FBD65D73A}">
      <formula1>"Maio,Junho,Julho,Agosto,Setembro,Outubro"</formula1>
    </dataValidation>
    <dataValidation type="list" allowBlank="1" showInputMessage="1" showErrorMessage="1" sqref="O10" xr:uid="{5CBDFF64-DE33-41EB-8823-1C69196F0614}">
      <formula1>"Alta,Baixa,Não Planificado"</formula1>
    </dataValidation>
    <dataValidation type="list" allowBlank="1" showInputMessage="1" showErrorMessage="1" sqref="D10 V14:V15 N14:N15 R14:R15" xr:uid="{272B0492-45ED-42E5-A343-B860857D87C2}">
      <formula1>"Não Cumpre, Parcial, Cumpre, Mais que Cumpre, Melhor Prática"</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CE3247F7-5DCA-4D78-BE93-DFFE85EF31B1}">
            <x14:iconSet iconSet="3Stars" showValue="0">
              <x14:cfvo type="percent">
                <xm:f>0</xm:f>
              </x14:cfvo>
              <x14:cfvo type="num">
                <xm:f>2</xm:f>
              </x14:cfvo>
              <x14:cfvo type="num">
                <xm:f>3</xm:f>
              </x14:cfvo>
            </x14:iconSet>
          </x14:cfRule>
          <xm:sqref>M10</xm:sqref>
        </x14:conditionalFormatting>
      </x14:conditionalFormattings>
    </ext>
  </extLst>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22B07B-6724-4EF2-86F3-E591DB925077}">
  <dimension ref="A1:AB51"/>
  <sheetViews>
    <sheetView showGridLines="0" zoomScale="70" zoomScaleNormal="70" workbookViewId="0">
      <pane xSplit="3" ySplit="4" topLeftCell="L5" activePane="bottomRight" state="frozen"/>
      <selection activeCell="K3" sqref="K3:S4"/>
      <selection pane="topRight" activeCell="K3" sqref="K3:S4"/>
      <selection pane="bottomLeft" activeCell="K3" sqref="K3:S4"/>
      <selection pane="bottomRight" activeCell="U2" sqref="U2"/>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00" t="s">
        <v>626</v>
      </c>
      <c r="L3" s="300"/>
      <c r="M3" s="300"/>
      <c r="N3" s="300"/>
      <c r="O3" s="300"/>
      <c r="P3" s="300"/>
      <c r="Q3" s="300"/>
      <c r="R3" s="300"/>
      <c r="S3" s="300"/>
      <c r="T3" s="63"/>
      <c r="U3" s="63"/>
      <c r="V3" s="63"/>
      <c r="W3" s="10"/>
      <c r="X3" s="10"/>
      <c r="Y3" s="12"/>
      <c r="Z3" s="12"/>
      <c r="AA3" s="12"/>
    </row>
    <row r="4" spans="1:28" ht="35.25" customHeight="1" x14ac:dyDescent="0.35">
      <c r="A4" s="1"/>
      <c r="B4" s="1"/>
      <c r="C4" s="10"/>
      <c r="D4" s="255"/>
      <c r="E4" s="255"/>
      <c r="F4" s="255"/>
      <c r="G4" s="255"/>
      <c r="H4" s="255"/>
      <c r="I4" s="255"/>
      <c r="J4" s="61"/>
      <c r="K4" s="301"/>
      <c r="L4" s="301"/>
      <c r="M4" s="301"/>
      <c r="N4" s="301"/>
      <c r="O4" s="301"/>
      <c r="P4" s="301"/>
      <c r="Q4" s="301"/>
      <c r="R4" s="301"/>
      <c r="S4" s="301"/>
      <c r="T4" s="61"/>
      <c r="U4" s="61"/>
      <c r="V4" s="61"/>
      <c r="W4" s="61"/>
      <c r="X4" s="14"/>
      <c r="Y4" s="21"/>
      <c r="Z4" s="22"/>
      <c r="AA4" s="22"/>
    </row>
    <row r="5" spans="1:28" ht="32.5" x14ac:dyDescent="0.6">
      <c r="A5" s="1"/>
      <c r="B5" s="15"/>
      <c r="C5" s="13"/>
      <c r="D5" s="258" t="s">
        <v>293</v>
      </c>
      <c r="E5" s="258"/>
      <c r="F5" s="258"/>
      <c r="G5" s="258"/>
      <c r="H5" s="258"/>
      <c r="I5" s="258"/>
      <c r="J5" s="26"/>
      <c r="K5" s="258" t="s">
        <v>294</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Mais que Cumpre</v>
      </c>
      <c r="E7" s="47">
        <f>IF($D7="Não cumpre",0,IF($D7="Parcial",$E$18*0.4,IF($D7="Cumpre",$E$18*0.7,IF($D7="Mais que Cumpre",$E$18*0.85,IF($D7="Melhor Prática",$E$18,0)))))</f>
        <v>2.1250000000000002E-2</v>
      </c>
      <c r="F7" s="48">
        <f>IF($K$24&lt;&gt;"",IF($K$24=3,3,IF($K$24=2,2,1)),"")</f>
        <v>3</v>
      </c>
      <c r="G7" s="48">
        <f>IF($N$24&lt;&gt;"",IF($N$24=3,3,IF($N$24=2,2,1)),"")</f>
        <v>3</v>
      </c>
      <c r="H7" s="48">
        <f>IF($Q$24&lt;&gt;"",IF($Q$24=3,3,IF($Q$24=2,2,1)),"")</f>
        <v>3</v>
      </c>
      <c r="I7" s="48" t="str">
        <f>IF($T$24&lt;&gt;"",IF($T$24=3,3,IF($T$24=2,2,1)),"")</f>
        <v/>
      </c>
      <c r="J7" s="32"/>
      <c r="K7" s="49" t="s">
        <v>297</v>
      </c>
      <c r="L7" s="46" t="s">
        <v>60</v>
      </c>
      <c r="M7" s="260"/>
      <c r="N7" s="260"/>
      <c r="O7" s="260"/>
      <c r="P7" s="46" t="s">
        <v>62</v>
      </c>
      <c r="Q7" s="260"/>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t="str">
        <f>IF(Q10="Junio",6,IF(Q10="Julio",7,IF(Q10="Agosto",8,IF(Q10="Septiembre",9,IF(Q10="Octubre",10,"")))))</f>
        <v/>
      </c>
      <c r="R9" s="35"/>
      <c r="S9" s="92" t="str">
        <f>IF(S10="Junio",6,IF(S10="Julio",7,IF(S10="Agosto",8,IF(S10="Septiembre",9,IF(S10="Octubre",10,"")))))</f>
        <v/>
      </c>
      <c r="T9" s="33"/>
      <c r="U9" s="33"/>
      <c r="V9" s="33"/>
      <c r="W9" s="1"/>
      <c r="X9" s="1"/>
    </row>
    <row r="10" spans="1:28" ht="59.25" customHeight="1" outlineLevel="1" x14ac:dyDescent="0.35">
      <c r="A10" s="1"/>
      <c r="B10" s="262" t="s">
        <v>299</v>
      </c>
      <c r="C10" s="262"/>
      <c r="D10" s="110" t="s">
        <v>64</v>
      </c>
      <c r="E10" s="51">
        <f>IF($D10="Não cumpre",0,IF($D10="Parcial",$E$18*0.4,IF($D10="Cumpre",$E$18*0.7,IF($D10="Mais que Cumpre",$E$18*0.85,IF($D10="Melhor Prática",$E$18,0)))))</f>
        <v>2.1250000000000002E-2</v>
      </c>
      <c r="F10" s="52" t="str">
        <f>IF(K20="D","D","-")</f>
        <v>-</v>
      </c>
      <c r="G10" s="52" t="str">
        <f>IF(N20="D","D","-")</f>
        <v>D</v>
      </c>
      <c r="H10" s="52" t="str">
        <f>IF(Q20="D","D","-")</f>
        <v>D</v>
      </c>
      <c r="I10" s="52" t="str">
        <f>IF(T20="D","D","-")</f>
        <v>D</v>
      </c>
      <c r="J10" s="32"/>
      <c r="K10" s="65" t="s">
        <v>300</v>
      </c>
      <c r="L10" s="50" t="s">
        <v>66</v>
      </c>
      <c r="M10" s="74">
        <v>1</v>
      </c>
      <c r="N10" s="50" t="s">
        <v>67</v>
      </c>
      <c r="O10" s="53" t="s">
        <v>352</v>
      </c>
      <c r="P10" s="50" t="s">
        <v>69</v>
      </c>
      <c r="Q10" s="91" t="s">
        <v>70</v>
      </c>
      <c r="R10" s="50" t="s">
        <v>71</v>
      </c>
      <c r="S10" s="91" t="s">
        <v>363</v>
      </c>
      <c r="T10" s="50" t="s">
        <v>73</v>
      </c>
      <c r="U10" s="53" t="s">
        <v>425</v>
      </c>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75</v>
      </c>
      <c r="C12" s="263"/>
      <c r="D12" s="265" t="str">
        <f>IF(F12="","",IF(AND(I12=3,H12=3,G12=3,F12=3),"Melhor Prática",
IF(AND(H12=3,G12=3,F12=3),"Mais que Cumpre",
IF(AND(G12=3,F12=3),"Cumpre",
IF(F12=3,"Parcial","Não cumpre")))))</f>
        <v>Mais que Cumpre</v>
      </c>
      <c r="E12" s="266">
        <f>IF($D12="Não cumpre",0,IF($D12="Parcial",$E$18*0.4,IF($D12="Cumpre",$E$18*0.7,IF($D12="Mais que Cumpre",$E$18*0.85,IF($D12="Melhor Prática",$E$18,0)))))</f>
        <v>2.1250000000000002E-2</v>
      </c>
      <c r="F12" s="261">
        <f>IF($L$24&lt;&gt;"",IF($L$24=3,3,IF($L$24=2,2,1)),"")</f>
        <v>3</v>
      </c>
      <c r="G12" s="261">
        <f>IF($O$24&lt;&gt;"",IF($O$24=3,3,IF($O$24=2,2,1)),"")</f>
        <v>3</v>
      </c>
      <c r="H12" s="261">
        <f>IF($R$24&lt;&gt;"",IF($R$24=3,3,IF($R$24=2,2,1)),"")</f>
        <v>3</v>
      </c>
      <c r="I12" s="261">
        <f>IF($U$24&lt;&gt;"",IF($U$24=3,3,IF($U$24=2,2,1)),"")</f>
        <v>2</v>
      </c>
      <c r="J12" s="32"/>
      <c r="K12" s="299" t="s">
        <v>76</v>
      </c>
      <c r="L12" s="251"/>
      <c r="M12" s="249"/>
      <c r="N12" s="250"/>
      <c r="O12" s="299" t="s">
        <v>76</v>
      </c>
      <c r="P12" s="251"/>
      <c r="Q12" s="249"/>
      <c r="R12" s="250"/>
      <c r="S12" s="251" t="s">
        <v>76</v>
      </c>
      <c r="T12" s="251"/>
      <c r="U12" s="249" t="s">
        <v>303</v>
      </c>
      <c r="V12" s="250"/>
      <c r="W12" s="9"/>
      <c r="X12" s="9"/>
      <c r="Y12" s="23"/>
      <c r="Z12" s="2"/>
      <c r="AA12" s="2"/>
      <c r="AB12" s="2"/>
    </row>
    <row r="13" spans="1:28" ht="35.25" customHeight="1" outlineLevel="1" x14ac:dyDescent="0.35">
      <c r="A13" s="1"/>
      <c r="B13" s="264"/>
      <c r="C13" s="264"/>
      <c r="D13" s="265" t="str">
        <f t="shared" ref="D13:D14" si="0">IF(F13="","",IF(AND(I13=3,H13=3,G13=3,F13=3),"MEJOR PRÁCTICA",
IF(AND(H13=3,G13=3,F13=3),"MÁS QUE CUMPLE",
IF(AND(G13=3,F13=3),"CUMPLE",
IF(F13=3,"PARCIAL","NO CUMPLE")))))</f>
        <v/>
      </c>
      <c r="E13" s="266">
        <f>IF($D13="No Cumple",0,IF($D13="Parcial",$E$18*0.4,IF($D13="Cumple",$E$18*0.7,IF($D13="Más que Cumple",$E$18*0.85,IF($D13="Mejor Práctica",$E$18,0)))))</f>
        <v>0</v>
      </c>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304</v>
      </c>
      <c r="W13" s="1"/>
      <c r="X13" s="1"/>
      <c r="Z13" s="3"/>
      <c r="AA13" s="4"/>
      <c r="AB13" s="5"/>
    </row>
    <row r="14" spans="1:28" ht="18.75" customHeight="1" outlineLevel="1" x14ac:dyDescent="0.35">
      <c r="A14" s="1"/>
      <c r="B14" s="264"/>
      <c r="C14" s="264"/>
      <c r="D14" s="265" t="str">
        <f t="shared" si="0"/>
        <v/>
      </c>
      <c r="E14" s="266">
        <f>IF($D14="No Cumple",0,IF($D14="Parcial",$E$18*0.4,IF($D14="Cumple",$E$18*0.7,IF($D14="Más que Cumple",$E$18*0.85,IF($D14="Mejor Práctica",$E$18,0)))))</f>
        <v>0</v>
      </c>
      <c r="F14" s="38"/>
      <c r="G14" s="38"/>
      <c r="H14" s="38"/>
      <c r="I14" s="38"/>
      <c r="J14" s="32"/>
      <c r="K14" s="238"/>
      <c r="L14" s="239"/>
      <c r="M14" s="239"/>
      <c r="N14" s="243"/>
      <c r="O14" s="238"/>
      <c r="P14" s="239"/>
      <c r="Q14" s="239"/>
      <c r="R14" s="243"/>
      <c r="S14" s="240"/>
      <c r="T14" s="239"/>
      <c r="U14" s="239"/>
      <c r="V14" s="243"/>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IF(OR(AND(S10=U12,S14&lt;&gt;"finalizado"),AND(S10=Q12,O14&lt;&gt;"finalizado"),AND(S10=M12,K14&lt;&gt;"finalizado")),"Atrasado","No Prazo")),"Não Planificado")</f>
        <v>No Prazo</v>
      </c>
      <c r="E15" s="244"/>
      <c r="F15" s="244"/>
      <c r="G15" s="244"/>
      <c r="H15" s="244"/>
      <c r="I15" s="244"/>
      <c r="J15" s="26"/>
      <c r="K15" s="238"/>
      <c r="L15" s="239"/>
      <c r="M15" s="239"/>
      <c r="N15" s="243"/>
      <c r="O15" s="238"/>
      <c r="P15" s="239"/>
      <c r="Q15" s="239"/>
      <c r="R15" s="243"/>
      <c r="S15" s="240"/>
      <c r="T15" s="239"/>
      <c r="U15" s="239"/>
      <c r="V15" s="243"/>
      <c r="W15" s="1"/>
      <c r="X15" s="1"/>
      <c r="Z15" s="6"/>
      <c r="AA15" s="7"/>
      <c r="AB15" s="7"/>
    </row>
    <row r="16" spans="1:28" ht="21" customHeight="1" x14ac:dyDescent="0.4">
      <c r="A16" s="1"/>
      <c r="B16" s="17"/>
      <c r="C16" s="17"/>
      <c r="D16" s="9"/>
      <c r="E16" s="86" t="str">
        <f>IF(COUNTA(F16:I16)=0,"NBC","BC")</f>
        <v>NBC</v>
      </c>
      <c r="F16" s="86"/>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64</v>
      </c>
      <c r="R17" s="241"/>
      <c r="S17" s="242"/>
      <c r="T17" s="246" t="s">
        <v>85</v>
      </c>
      <c r="U17" s="241"/>
      <c r="V17" s="242"/>
      <c r="W17" s="9"/>
      <c r="X17" s="9"/>
      <c r="Y17" s="23"/>
    </row>
    <row r="18" spans="1:25" ht="20.25" customHeight="1" outlineLevel="2" x14ac:dyDescent="0.35">
      <c r="A18" s="1"/>
      <c r="B18" s="245" t="s">
        <v>317</v>
      </c>
      <c r="C18" s="245"/>
      <c r="D18" s="42" t="s">
        <v>52</v>
      </c>
      <c r="E18" s="39">
        <v>2.5000000000000001E-2</v>
      </c>
      <c r="F18" s="127"/>
      <c r="G18" s="127"/>
      <c r="H18" s="127"/>
      <c r="I18" s="127"/>
      <c r="J18" s="9"/>
      <c r="K18" s="238" t="s">
        <v>627</v>
      </c>
      <c r="L18" s="240"/>
      <c r="M18" s="243"/>
      <c r="N18" s="238" t="s">
        <v>628</v>
      </c>
      <c r="O18" s="240"/>
      <c r="P18" s="243"/>
      <c r="Q18" s="238" t="s">
        <v>629</v>
      </c>
      <c r="R18" s="240"/>
      <c r="S18" s="243"/>
      <c r="T18" s="238" t="s">
        <v>630</v>
      </c>
      <c r="U18" s="240"/>
      <c r="V18" s="243"/>
      <c r="W18" s="9"/>
      <c r="X18" s="9"/>
      <c r="Y18" s="23"/>
    </row>
    <row r="19" spans="1:25" ht="141.75" customHeight="1" outlineLevel="2" x14ac:dyDescent="0.35">
      <c r="A19" s="1"/>
      <c r="B19" s="245"/>
      <c r="C19" s="245"/>
      <c r="D19" s="42" t="s">
        <v>91</v>
      </c>
      <c r="E19" s="308" t="s">
        <v>631</v>
      </c>
      <c r="F19" s="308"/>
      <c r="G19" s="308"/>
      <c r="H19" s="308"/>
      <c r="I19" s="308"/>
      <c r="J19" s="25"/>
      <c r="K19" s="238"/>
      <c r="L19" s="240"/>
      <c r="M19" s="243"/>
      <c r="N19" s="238"/>
      <c r="O19" s="240"/>
      <c r="P19" s="243"/>
      <c r="Q19" s="238"/>
      <c r="R19" s="240"/>
      <c r="S19" s="243"/>
      <c r="T19" s="238"/>
      <c r="U19" s="240"/>
      <c r="V19" s="243"/>
      <c r="W19" s="9"/>
      <c r="X19" s="9"/>
      <c r="Y19" s="23"/>
    </row>
    <row r="20" spans="1:25" ht="18.75" customHeight="1" outlineLevel="2" x14ac:dyDescent="0.35">
      <c r="A20" s="1"/>
      <c r="B20" s="245"/>
      <c r="C20" s="245"/>
      <c r="D20" s="247" t="s">
        <v>93</v>
      </c>
      <c r="E20" s="248" t="s">
        <v>185</v>
      </c>
      <c r="F20" s="248"/>
      <c r="G20" s="248"/>
      <c r="H20" s="248"/>
      <c r="I20" s="248"/>
      <c r="J20" s="25"/>
      <c r="K20" s="238"/>
      <c r="L20" s="240"/>
      <c r="M20" s="243"/>
      <c r="N20" s="238" t="s">
        <v>306</v>
      </c>
      <c r="O20" s="240"/>
      <c r="P20" s="243"/>
      <c r="Q20" s="238" t="s">
        <v>306</v>
      </c>
      <c r="R20" s="240"/>
      <c r="S20" s="243"/>
      <c r="T20" s="238" t="s">
        <v>306</v>
      </c>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431</v>
      </c>
      <c r="L21" s="240"/>
      <c r="M21" s="243"/>
      <c r="N21" s="238" t="s">
        <v>433</v>
      </c>
      <c r="O21" s="240"/>
      <c r="P21" s="243"/>
      <c r="Q21" s="238" t="s">
        <v>433</v>
      </c>
      <c r="R21" s="240"/>
      <c r="S21" s="243"/>
      <c r="T21" s="238" t="s">
        <v>433</v>
      </c>
      <c r="U21" s="240"/>
      <c r="V21" s="243"/>
      <c r="W21" s="9"/>
      <c r="X21" s="9"/>
      <c r="Y21" s="23"/>
    </row>
    <row r="22" spans="1:25" ht="14.5" x14ac:dyDescent="0.35">
      <c r="A22" s="1"/>
      <c r="B22" s="9"/>
      <c r="C22" s="9"/>
      <c r="D22" s="9"/>
      <c r="E22" s="9"/>
      <c r="F22" s="9"/>
      <c r="G22" s="9"/>
      <c r="H22" s="9"/>
      <c r="I22" s="9"/>
      <c r="J22" s="9"/>
      <c r="K22" s="68"/>
      <c r="L22" s="9"/>
      <c r="M22" s="9"/>
      <c r="N22" s="9"/>
      <c r="O22" s="9"/>
      <c r="P22" s="9"/>
      <c r="Q22" s="9"/>
      <c r="R22" s="9"/>
      <c r="S22" s="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54" t="s">
        <v>99</v>
      </c>
      <c r="U23" s="24" t="s">
        <v>100</v>
      </c>
      <c r="V23" s="55" t="s">
        <v>101</v>
      </c>
      <c r="X23" s="9"/>
      <c r="Y23" s="23"/>
    </row>
    <row r="24" spans="1:25" ht="36.75" customHeight="1" x14ac:dyDescent="0.35">
      <c r="A24" s="1"/>
      <c r="B24" s="9"/>
      <c r="C24" s="9"/>
      <c r="D24" s="9"/>
      <c r="F24" s="235" t="s">
        <v>307</v>
      </c>
      <c r="G24" s="236" t="s">
        <v>36</v>
      </c>
      <c r="H24" s="236"/>
      <c r="I24" s="236"/>
      <c r="K24" s="56">
        <v>3</v>
      </c>
      <c r="L24" s="40">
        <v>3</v>
      </c>
      <c r="M24" s="237"/>
      <c r="N24" s="56">
        <v>3</v>
      </c>
      <c r="O24" s="40">
        <v>3</v>
      </c>
      <c r="P24" s="237"/>
      <c r="Q24" s="56">
        <v>3</v>
      </c>
      <c r="R24" s="40">
        <v>3</v>
      </c>
      <c r="S24" s="237"/>
      <c r="T24" s="56"/>
      <c r="U24" s="40">
        <v>2</v>
      </c>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57"/>
      <c r="U25" s="43"/>
      <c r="V25" s="237"/>
      <c r="X25" s="9"/>
      <c r="Y25" s="23"/>
    </row>
    <row r="26" spans="1:25" ht="208.5" customHeight="1" x14ac:dyDescent="0.35">
      <c r="A26" s="1"/>
      <c r="B26" s="9"/>
      <c r="C26" s="9"/>
      <c r="D26" s="9"/>
      <c r="F26" s="235"/>
      <c r="G26" s="236" t="s">
        <v>308</v>
      </c>
      <c r="H26" s="236"/>
      <c r="I26" s="236"/>
      <c r="K26" s="58" t="s">
        <v>632</v>
      </c>
      <c r="L26" s="45"/>
      <c r="M26" s="237"/>
      <c r="N26" s="58" t="s">
        <v>633</v>
      </c>
      <c r="O26" s="45" t="s">
        <v>1194</v>
      </c>
      <c r="P26" s="237"/>
      <c r="Q26" s="58"/>
      <c r="R26" s="45" t="s">
        <v>1194</v>
      </c>
      <c r="S26" s="237"/>
      <c r="T26" s="58"/>
      <c r="U26" s="45" t="s">
        <v>1233</v>
      </c>
      <c r="V26" s="237"/>
      <c r="X26" s="9"/>
      <c r="Y26" s="23"/>
    </row>
    <row r="27" spans="1:25" ht="18" customHeight="1" x14ac:dyDescent="0.35">
      <c r="A27" s="1"/>
      <c r="B27" s="9"/>
      <c r="C27" s="9"/>
      <c r="D27" s="9"/>
      <c r="F27" s="235"/>
      <c r="G27" s="236" t="s">
        <v>311</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 ref="M12:N12"/>
    <mergeCell ref="O12:P12"/>
    <mergeCell ref="K17:M17"/>
    <mergeCell ref="N17:P17"/>
    <mergeCell ref="K14:K15"/>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D15:I15"/>
    <mergeCell ref="B18:C21"/>
    <mergeCell ref="K18:M19"/>
    <mergeCell ref="N18:P19"/>
    <mergeCell ref="Q18:S19"/>
    <mergeCell ref="Q17:S17"/>
    <mergeCell ref="T18:V19"/>
    <mergeCell ref="E19:I19"/>
    <mergeCell ref="D20:D21"/>
    <mergeCell ref="E20:I21"/>
    <mergeCell ref="K20:M20"/>
    <mergeCell ref="N20:P20"/>
    <mergeCell ref="V24:V26"/>
    <mergeCell ref="G26:I26"/>
    <mergeCell ref="G27:I49"/>
    <mergeCell ref="Q20:S20"/>
    <mergeCell ref="T20:V20"/>
    <mergeCell ref="K21:M21"/>
    <mergeCell ref="N21:P21"/>
    <mergeCell ref="Q21:S21"/>
    <mergeCell ref="T21:V21"/>
    <mergeCell ref="F24:F49"/>
    <mergeCell ref="G24:I25"/>
    <mergeCell ref="M24:M26"/>
    <mergeCell ref="P24:P26"/>
    <mergeCell ref="S24:S26"/>
  </mergeCells>
  <conditionalFormatting sqref="D15:I15">
    <cfRule type="containsText" dxfId="556" priority="2" operator="containsText" text="Finalizado">
      <formula>NOT(ISERROR(SEARCH("Finalizado",D15)))</formula>
    </cfRule>
    <cfRule type="containsText" dxfId="555" priority="3" operator="containsText" text="Não Planificado">
      <formula>NOT(ISERROR(SEARCH("Não Planificado",D15)))</formula>
    </cfRule>
    <cfRule type="containsText" dxfId="554" priority="4" operator="containsText" text="No Prazo">
      <formula>NOT(ISERROR(SEARCH("No Prazo",D15)))</formula>
    </cfRule>
    <cfRule type="containsText" dxfId="553" priority="5" operator="containsText" text="Atrasado">
      <formula>NOT(ISERROR(SEARCH("Atrasado",D15)))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19">
      <iconSet showValue="0">
        <cfvo type="percent" val="0"/>
        <cfvo type="num" val="2"/>
        <cfvo type="num" val="3"/>
      </iconSet>
    </cfRule>
  </conditionalFormatting>
  <conditionalFormatting sqref="K25:L25">
    <cfRule type="containsText" dxfId="552" priority="29" operator="containsText" text="PENDIENTE">
      <formula>NOT(ISERROR(SEARCH("PENDIENTE",K25)))</formula>
    </cfRule>
    <cfRule type="containsText" dxfId="551" priority="30" operator="containsText" text="NO VALIDADO">
      <formula>NOT(ISERROR(SEARCH("NO VALIDADO",K25)))</formula>
    </cfRule>
    <cfRule type="containsText" dxfId="550" priority="31" operator="containsText" text="VALIDADO">
      <formula>NOT(ISERROR(SEARCH("VALIDADO",K25)))</formula>
    </cfRule>
  </conditionalFormatting>
  <conditionalFormatting sqref="N25:O25">
    <cfRule type="containsText" dxfId="549" priority="26" operator="containsText" text="PENDIENTE">
      <formula>NOT(ISERROR(SEARCH("PENDIENTE",N25)))</formula>
    </cfRule>
    <cfRule type="containsText" dxfId="548" priority="27" operator="containsText" text="NO VALIDADO">
      <formula>NOT(ISERROR(SEARCH("NO VALIDADO",N25)))</formula>
    </cfRule>
    <cfRule type="containsText" dxfId="547" priority="28" operator="containsText" text="VALIDADO">
      <formula>NOT(ISERROR(SEARCH("VALIDADO",N25)))</formula>
    </cfRule>
  </conditionalFormatting>
  <conditionalFormatting sqref="Q25:R25">
    <cfRule type="containsText" dxfId="546" priority="23" operator="containsText" text="PENDIENTE">
      <formula>NOT(ISERROR(SEARCH("PENDIENTE",Q25)))</formula>
    </cfRule>
    <cfRule type="containsText" dxfId="545" priority="24" operator="containsText" text="NO VALIDADO">
      <formula>NOT(ISERROR(SEARCH("NO VALIDADO",Q25)))</formula>
    </cfRule>
    <cfRule type="containsText" dxfId="544" priority="25" operator="containsText" text="VALIDADO">
      <formula>NOT(ISERROR(SEARCH("VALIDADO",Q25)))</formula>
    </cfRule>
  </conditionalFormatting>
  <conditionalFormatting sqref="T25:U25">
    <cfRule type="containsText" dxfId="543" priority="20" operator="containsText" text="PENDIENTE">
      <formula>NOT(ISERROR(SEARCH("PENDIENTE",T25)))</formula>
    </cfRule>
    <cfRule type="containsText" dxfId="542" priority="21" operator="containsText" text="NO VALIDADO">
      <formula>NOT(ISERROR(SEARCH("NO VALIDADO",T25)))</formula>
    </cfRule>
    <cfRule type="containsText" dxfId="541" priority="22" operator="containsText" text="VALIDADO">
      <formula>NOT(ISERROR(SEARCH("VALIDADO",T25)))</formula>
    </cfRule>
  </conditionalFormatting>
  <dataValidations count="6">
    <dataValidation type="list" allowBlank="1" showInputMessage="1" showErrorMessage="1" sqref="AB14:AB15" xr:uid="{D6248B24-F387-49A6-B778-990A1926DBEB}">
      <formula1>"No Cumple, Parcial, Cumple, Más que Cumple, Mejor Práctica"</formula1>
    </dataValidation>
    <dataValidation type="list" allowBlank="1" showInputMessage="1" showErrorMessage="1" sqref="K14:K15 O14:O15 S14:S15" xr:uid="{174C68B4-4004-4294-A54C-C09F80E1D276}">
      <formula1>"No Iniciado, En Progreso,Finalizado"</formula1>
    </dataValidation>
    <dataValidation type="list" allowBlank="1" showInputMessage="1" showErrorMessage="1" sqref="Q10 S10" xr:uid="{21C585D4-626F-4CEB-96B6-915C55534EA8}">
      <formula1>" Junho,Julho,Agosto,Setembro,Outubro"</formula1>
    </dataValidation>
    <dataValidation type="list" allowBlank="1" showInputMessage="1" showErrorMessage="1" sqref="M12:N12 Q12:R12 U12:V12" xr:uid="{BADF695F-1ED6-4204-9A63-CBF35CDF83DD}">
      <formula1>"Maio,Junho,Julho,Agosto,Setembro,Outubro"</formula1>
    </dataValidation>
    <dataValidation type="list" allowBlank="1" showInputMessage="1" showErrorMessage="1" sqref="O10" xr:uid="{0123AE0D-DCC1-4791-BA21-1BAF919F5182}">
      <formula1>"Alta,Baixa,Não Planificado"</formula1>
    </dataValidation>
    <dataValidation type="list" allowBlank="1" showInputMessage="1" showErrorMessage="1" sqref="D10 R14:R15 N14:N15 V14:V15" xr:uid="{A11F0C92-411B-4971-B7B0-9DB6B8761E57}">
      <formula1>"Não Cumpre, Parcial, Cumpre, Mais que Cumpre, Melhor Prática"</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99CA47BF-381D-4110-B36C-68D4E5B29DC9}">
            <x14:iconSet iconSet="3Stars" showValue="0">
              <x14:cfvo type="percent">
                <xm:f>0</xm:f>
              </x14:cfvo>
              <x14:cfvo type="num">
                <xm:f>2</xm:f>
              </x14:cfvo>
              <x14:cfvo type="num">
                <xm:f>3</xm:f>
              </x14:cfvo>
            </x14:iconSet>
          </x14:cfRule>
          <xm:sqref>M10</xm:sqref>
        </x14:conditionalFormatting>
      </x14:conditionalFormattings>
    </ext>
  </extLst>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475D0A3-3225-4F99-8032-5D3F48877364}">
  <dimension ref="A1:AB51"/>
  <sheetViews>
    <sheetView showGridLines="0" zoomScale="70" zoomScaleNormal="70" workbookViewId="0">
      <pane xSplit="3" ySplit="4" topLeftCell="D26" activePane="bottomRight" state="frozen"/>
      <selection activeCell="K3" sqref="K3:S4"/>
      <selection pane="topRight" activeCell="K3" sqref="K3:S4"/>
      <selection pane="bottomLeft" activeCell="K3" sqref="K3:S4"/>
      <selection pane="bottomRight" activeCell="K28" sqref="K28"/>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10" t="s">
        <v>634</v>
      </c>
      <c r="L3" s="310"/>
      <c r="M3" s="310"/>
      <c r="N3" s="310"/>
      <c r="O3" s="310"/>
      <c r="P3" s="310"/>
      <c r="Q3" s="310"/>
      <c r="R3" s="310"/>
      <c r="S3" s="310"/>
      <c r="T3" s="63"/>
      <c r="U3" s="63"/>
      <c r="V3" s="63"/>
      <c r="W3" s="10"/>
      <c r="X3" s="10"/>
      <c r="Y3" s="12"/>
      <c r="Z3" s="12"/>
      <c r="AA3" s="12"/>
    </row>
    <row r="4" spans="1:28" ht="35.25" customHeight="1" x14ac:dyDescent="0.35">
      <c r="A4" s="1"/>
      <c r="B4" s="1"/>
      <c r="C4" s="10"/>
      <c r="D4" s="255"/>
      <c r="E4" s="255"/>
      <c r="F4" s="255"/>
      <c r="G4" s="255"/>
      <c r="H4" s="255"/>
      <c r="I4" s="255"/>
      <c r="J4" s="61"/>
      <c r="K4" s="311"/>
      <c r="L4" s="311"/>
      <c r="M4" s="311"/>
      <c r="N4" s="311"/>
      <c r="O4" s="311"/>
      <c r="P4" s="311"/>
      <c r="Q4" s="311"/>
      <c r="R4" s="311"/>
      <c r="S4" s="311"/>
      <c r="T4" s="61"/>
      <c r="U4" s="61"/>
      <c r="V4" s="61"/>
      <c r="W4" s="61"/>
      <c r="X4" s="14"/>
      <c r="Y4" s="21"/>
      <c r="Z4" s="22"/>
      <c r="AA4" s="22"/>
    </row>
    <row r="5" spans="1:28" ht="32.5" x14ac:dyDescent="0.6">
      <c r="A5" s="1"/>
      <c r="B5" s="15"/>
      <c r="C5" s="13"/>
      <c r="D5" s="258" t="s">
        <v>293</v>
      </c>
      <c r="E5" s="258"/>
      <c r="F5" s="258"/>
      <c r="G5" s="258"/>
      <c r="H5" s="258"/>
      <c r="I5" s="258"/>
      <c r="J5" s="26"/>
      <c r="K5" s="258" t="s">
        <v>294</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Não cumpre</v>
      </c>
      <c r="E7" s="47">
        <f>IF($D7="Não cumpre",0,IF($D7="Parcial",$E$18*0.4,IF($D7="Cumpre",$E$18*0.7,IF($D7="Mais que Cumpre",$E$18*0.85,IF($D7="Melhor Prática",$E$18,0)))))</f>
        <v>0</v>
      </c>
      <c r="F7" s="48">
        <f>IF($K$24&lt;&gt;"",IF($K$24=3,3,IF($K$24=2,2,1)),"")</f>
        <v>1</v>
      </c>
      <c r="G7" s="48" t="str">
        <f>IF($N$24&lt;&gt;"",IF($N$24=3,3,IF($N$24=2,2,1)),"")</f>
        <v/>
      </c>
      <c r="H7" s="48" t="str">
        <f>IF($Q$24&lt;&gt;"",IF($Q$24=3,3,IF($Q$24=2,2,1)),"")</f>
        <v/>
      </c>
      <c r="I7" s="48" t="str">
        <f>IF($T$24&lt;&gt;"",IF($T$24=3,3,IF($T$24=2,2,1)),"")</f>
        <v/>
      </c>
      <c r="J7" s="32"/>
      <c r="K7" s="49" t="s">
        <v>297</v>
      </c>
      <c r="L7" s="46" t="s">
        <v>60</v>
      </c>
      <c r="M7" s="260" t="s">
        <v>635</v>
      </c>
      <c r="N7" s="260"/>
      <c r="O7" s="260"/>
      <c r="P7" s="46" t="s">
        <v>62</v>
      </c>
      <c r="Q7" s="260"/>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t="str">
        <f>IF(Q10="Junio",6,IF(Q10="Julio",7,IF(Q10="Agosto",8,IF(Q10="Septiembre",9,IF(Q10="Octubre",10,"")))))</f>
        <v/>
      </c>
      <c r="R9" s="35"/>
      <c r="S9" s="92" t="str">
        <f>IF(S10="Junio",6,IF(S10="Julio",7,IF(S10="Agosto",8,IF(S10="Septiembre",9,IF(S10="Octubre",10,"")))))</f>
        <v/>
      </c>
      <c r="T9" s="33"/>
      <c r="U9" s="33"/>
      <c r="V9" s="33"/>
      <c r="W9" s="1"/>
      <c r="X9" s="1"/>
    </row>
    <row r="10" spans="1:28" ht="59.25" customHeight="1" outlineLevel="1" x14ac:dyDescent="0.35">
      <c r="A10" s="1"/>
      <c r="B10" s="262" t="s">
        <v>299</v>
      </c>
      <c r="C10" s="262"/>
      <c r="D10" s="110" t="s">
        <v>83</v>
      </c>
      <c r="E10" s="51">
        <f>IF($D10="Não cumpre",0,IF($D10="Parcial",$E$18*0.4,IF($D10="Cumpre",$E$18*0.7,IF($D10="Mais que Cumpre",$E$18*0.85,IF($D10="Melhor Prática",$E$18,0)))))</f>
        <v>1.7499999999999998E-2</v>
      </c>
      <c r="F10" s="52" t="str">
        <f>IF(K20="D","D","-")</f>
        <v>-</v>
      </c>
      <c r="G10" s="52" t="str">
        <f>IF(N20="D","D","-")</f>
        <v>-</v>
      </c>
      <c r="H10" s="52" t="str">
        <f>IF(Q20="D","D","-")</f>
        <v>-</v>
      </c>
      <c r="I10" s="52" t="str">
        <f>IF(T20="D","D","-")</f>
        <v>-</v>
      </c>
      <c r="J10" s="32"/>
      <c r="K10" s="65" t="s">
        <v>300</v>
      </c>
      <c r="L10" s="50" t="s">
        <v>66</v>
      </c>
      <c r="M10" s="74">
        <v>1</v>
      </c>
      <c r="N10" s="50" t="s">
        <v>67</v>
      </c>
      <c r="O10" s="53" t="s">
        <v>315</v>
      </c>
      <c r="P10" s="50" t="s">
        <v>69</v>
      </c>
      <c r="Q10" s="91" t="s">
        <v>72</v>
      </c>
      <c r="R10" s="50" t="s">
        <v>71</v>
      </c>
      <c r="S10" s="91" t="s">
        <v>363</v>
      </c>
      <c r="T10" s="50" t="s">
        <v>73</v>
      </c>
      <c r="U10" s="53" t="s">
        <v>425</v>
      </c>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75</v>
      </c>
      <c r="C12" s="263"/>
      <c r="D12" s="265" t="str">
        <f>IF(F12="","",IF(AND(I12=3,H12=3,G12=3,F12=3),"Melhor Prática",
IF(AND(H12=3,G12=3,F12=3),"Mais que Cumpre",
IF(AND(G12=3,F12=3),"Cumpre",
IF(F12=3,"Parcial","Não cumpre")))))</f>
        <v>Mais que Cumpre</v>
      </c>
      <c r="E12" s="266">
        <f>IF($D12="Não cumpre",0,IF($D12="Parcial",$E$18*0.4,IF($D12="Cumpre",$E$18*0.7,IF($D12="Mais que Cumpre",$E$18*0.85,IF($D12="Melhor Prática",$E$18,0)))))</f>
        <v>2.1250000000000002E-2</v>
      </c>
      <c r="F12" s="261">
        <f>IF($L$24&lt;&gt;"",IF($L$24=3,3,IF($L$24=2,2,1)),"")</f>
        <v>3</v>
      </c>
      <c r="G12" s="261">
        <f>IF($O$24&lt;&gt;"",IF($O$24=3,3,IF($O$24=2,2,1)),"")</f>
        <v>3</v>
      </c>
      <c r="H12" s="261">
        <f>IF($R$24&lt;&gt;"",IF($R$24=3,3,IF($R$24=2,2,1)),"")</f>
        <v>3</v>
      </c>
      <c r="I12" s="261" t="str">
        <f>IF($U$24&lt;&gt;"",IF($U$24=3,3,IF($U$24=2,2,1)),"")</f>
        <v/>
      </c>
      <c r="J12" s="32"/>
      <c r="K12" s="299" t="s">
        <v>76</v>
      </c>
      <c r="L12" s="251"/>
      <c r="M12" s="249" t="s">
        <v>363</v>
      </c>
      <c r="N12" s="250"/>
      <c r="O12" s="299" t="s">
        <v>76</v>
      </c>
      <c r="P12" s="251"/>
      <c r="Q12" s="249"/>
      <c r="R12" s="250"/>
      <c r="S12" s="251" t="s">
        <v>76</v>
      </c>
      <c r="T12" s="251"/>
      <c r="U12" s="249" t="s">
        <v>303</v>
      </c>
      <c r="V12" s="250"/>
      <c r="W12" s="9"/>
      <c r="X12" s="9"/>
      <c r="Y12" s="23"/>
      <c r="Z12" s="2"/>
      <c r="AA12" s="2"/>
      <c r="AB12" s="2"/>
    </row>
    <row r="13" spans="1:28" ht="35.25" customHeight="1" outlineLevel="1" x14ac:dyDescent="0.35">
      <c r="A13" s="1"/>
      <c r="B13" s="264"/>
      <c r="C13" s="264"/>
      <c r="D13" s="265" t="str">
        <f t="shared" ref="D13:D14" si="0">IF(F13="","",IF(AND(I13=3,H13=3,G13=3,F13=3),"MEJOR PRÁCTICA",
IF(AND(H13=3,G13=3,F13=3),"MÁS QUE CUMPLE",
IF(AND(G13=3,F13=3),"CUMPLE",
IF(F13=3,"PARCIAL","NO CUMPLE")))))</f>
        <v/>
      </c>
      <c r="E13" s="266">
        <f>IF($D13="No Cumple",0,IF($D13="Parcial",$E$18*0.4,IF($D13="Cumple",$E$18*0.7,IF($D13="Más que Cumple",$E$18*0.85,IF($D13="Mejor Práctica",$E$18,0)))))</f>
        <v>0</v>
      </c>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304</v>
      </c>
      <c r="W13" s="1"/>
      <c r="X13" s="1"/>
      <c r="Z13" s="3"/>
      <c r="AA13" s="4"/>
      <c r="AB13" s="5"/>
    </row>
    <row r="14" spans="1:28" ht="18.75" customHeight="1" outlineLevel="1" x14ac:dyDescent="0.35">
      <c r="A14" s="1"/>
      <c r="B14" s="264"/>
      <c r="C14" s="264"/>
      <c r="D14" s="265" t="str">
        <f t="shared" si="0"/>
        <v/>
      </c>
      <c r="E14" s="266">
        <f>IF($D14="No Cumple",0,IF($D14="Parcial",$E$18*0.4,IF($D14="Cumple",$E$18*0.7,IF($D14="Más que Cumple",$E$18*0.85,IF($D14="Mejor Práctica",$E$18,0)))))</f>
        <v>0</v>
      </c>
      <c r="F14" s="38"/>
      <c r="G14" s="38"/>
      <c r="H14" s="38"/>
      <c r="I14" s="38"/>
      <c r="J14" s="32"/>
      <c r="K14" s="238" t="s">
        <v>1043</v>
      </c>
      <c r="L14" s="239"/>
      <c r="M14" s="239"/>
      <c r="N14" s="243" t="s">
        <v>64</v>
      </c>
      <c r="O14" s="238"/>
      <c r="P14" s="239"/>
      <c r="Q14" s="239"/>
      <c r="R14" s="243"/>
      <c r="S14" s="240"/>
      <c r="T14" s="239"/>
      <c r="U14" s="239"/>
      <c r="V14" s="243"/>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IF(OR(AND(S10=U12,S14&lt;&gt;"finalizado"),AND(S10=Q12,O14&lt;&gt;"finalizado"),AND(S10=M12,K14&lt;&gt;"finalizado")),"Atrasado","No Prazo")),"Não Planificado")</f>
        <v>Atrasado</v>
      </c>
      <c r="E15" s="244"/>
      <c r="F15" s="244"/>
      <c r="G15" s="244"/>
      <c r="H15" s="244"/>
      <c r="I15" s="244"/>
      <c r="J15" s="26"/>
      <c r="K15" s="238"/>
      <c r="L15" s="239"/>
      <c r="M15" s="239"/>
      <c r="N15" s="243"/>
      <c r="O15" s="238"/>
      <c r="P15" s="239"/>
      <c r="Q15" s="239"/>
      <c r="R15" s="243"/>
      <c r="S15" s="240"/>
      <c r="T15" s="239"/>
      <c r="U15" s="239"/>
      <c r="V15" s="243"/>
      <c r="W15" s="1"/>
      <c r="X15" s="1"/>
      <c r="Z15" s="6"/>
      <c r="AA15" s="7"/>
      <c r="AB15" s="7"/>
    </row>
    <row r="16" spans="1:28" ht="21" customHeight="1" x14ac:dyDescent="0.4">
      <c r="A16" s="1"/>
      <c r="B16" s="17"/>
      <c r="C16" s="17"/>
      <c r="D16" s="9"/>
      <c r="E16" s="86" t="str">
        <f>IF(COUNTA(F16:I16)=0,"NBC","BC")</f>
        <v>NBC</v>
      </c>
      <c r="F16" s="86"/>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64</v>
      </c>
      <c r="R17" s="241"/>
      <c r="S17" s="242"/>
      <c r="T17" s="246" t="s">
        <v>85</v>
      </c>
      <c r="U17" s="241"/>
      <c r="V17" s="242"/>
      <c r="W17" s="9"/>
      <c r="X17" s="9"/>
      <c r="Y17" s="23"/>
    </row>
    <row r="18" spans="1:25" ht="20.25" customHeight="1" outlineLevel="2" x14ac:dyDescent="0.35">
      <c r="A18" s="1"/>
      <c r="B18" s="245" t="s">
        <v>317</v>
      </c>
      <c r="C18" s="245"/>
      <c r="D18" s="42" t="s">
        <v>52</v>
      </c>
      <c r="E18" s="39">
        <v>2.5000000000000001E-2</v>
      </c>
      <c r="F18" s="127"/>
      <c r="G18" s="127"/>
      <c r="H18" s="127"/>
      <c r="I18" s="127"/>
      <c r="J18" s="9"/>
      <c r="K18" s="238" t="s">
        <v>636</v>
      </c>
      <c r="L18" s="240"/>
      <c r="M18" s="243"/>
      <c r="N18" s="238" t="s">
        <v>637</v>
      </c>
      <c r="O18" s="240"/>
      <c r="P18" s="243"/>
      <c r="Q18" s="238" t="s">
        <v>638</v>
      </c>
      <c r="R18" s="240"/>
      <c r="S18" s="243"/>
      <c r="T18" s="238" t="s">
        <v>639</v>
      </c>
      <c r="U18" s="240"/>
      <c r="V18" s="243"/>
      <c r="W18" s="9"/>
      <c r="X18" s="9"/>
      <c r="Y18" s="23"/>
    </row>
    <row r="19" spans="1:25" ht="141.75" customHeight="1" outlineLevel="2" x14ac:dyDescent="0.35">
      <c r="A19" s="1"/>
      <c r="B19" s="245"/>
      <c r="C19" s="245"/>
      <c r="D19" s="42" t="s">
        <v>91</v>
      </c>
      <c r="E19" s="308" t="s">
        <v>640</v>
      </c>
      <c r="F19" s="308"/>
      <c r="G19" s="308"/>
      <c r="H19" s="308"/>
      <c r="I19" s="308"/>
      <c r="J19" s="25"/>
      <c r="K19" s="238"/>
      <c r="L19" s="240"/>
      <c r="M19" s="243"/>
      <c r="N19" s="238"/>
      <c r="O19" s="240"/>
      <c r="P19" s="243"/>
      <c r="Q19" s="238"/>
      <c r="R19" s="240"/>
      <c r="S19" s="243"/>
      <c r="T19" s="238"/>
      <c r="U19" s="240"/>
      <c r="V19" s="243"/>
      <c r="W19" s="9"/>
      <c r="X19" s="9"/>
      <c r="Y19" s="23"/>
    </row>
    <row r="20" spans="1:25" ht="18.75" customHeight="1" outlineLevel="2" x14ac:dyDescent="0.35">
      <c r="A20" s="1"/>
      <c r="B20" s="245"/>
      <c r="C20" s="245"/>
      <c r="D20" s="247" t="s">
        <v>93</v>
      </c>
      <c r="E20" s="248" t="s">
        <v>190</v>
      </c>
      <c r="F20" s="248"/>
      <c r="G20" s="248"/>
      <c r="H20" s="248"/>
      <c r="I20" s="248"/>
      <c r="J20" s="25"/>
      <c r="K20" s="238"/>
      <c r="L20" s="240"/>
      <c r="M20" s="243"/>
      <c r="N20" s="238"/>
      <c r="O20" s="240"/>
      <c r="P20" s="243"/>
      <c r="Q20" s="238"/>
      <c r="R20" s="240"/>
      <c r="S20" s="243"/>
      <c r="T20" s="238"/>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641</v>
      </c>
      <c r="L21" s="240"/>
      <c r="M21" s="243"/>
      <c r="N21" s="238" t="s">
        <v>642</v>
      </c>
      <c r="O21" s="240"/>
      <c r="P21" s="243"/>
      <c r="Q21" s="238" t="s">
        <v>460</v>
      </c>
      <c r="R21" s="240"/>
      <c r="S21" s="243"/>
      <c r="T21" s="238" t="s">
        <v>460</v>
      </c>
      <c r="U21" s="240"/>
      <c r="V21" s="243"/>
      <c r="W21" s="9"/>
      <c r="X21" s="9"/>
      <c r="Y21" s="23"/>
    </row>
    <row r="22" spans="1:25" ht="14.5" x14ac:dyDescent="0.35">
      <c r="A22" s="1"/>
      <c r="B22" s="9"/>
      <c r="C22" s="9"/>
      <c r="D22" s="9"/>
      <c r="E22" s="9"/>
      <c r="F22" s="9"/>
      <c r="G22" s="9"/>
      <c r="H22" s="9"/>
      <c r="I22" s="9"/>
      <c r="J22" s="9"/>
      <c r="K22" s="68"/>
      <c r="L22" s="9"/>
      <c r="M22" s="9"/>
      <c r="N22" s="9"/>
      <c r="O22" s="9"/>
      <c r="P22" s="9"/>
      <c r="Q22" s="9"/>
      <c r="R22" s="9"/>
      <c r="S22" s="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54" t="s">
        <v>99</v>
      </c>
      <c r="U23" s="24" t="s">
        <v>100</v>
      </c>
      <c r="V23" s="55" t="s">
        <v>101</v>
      </c>
      <c r="X23" s="9"/>
      <c r="Y23" s="23"/>
    </row>
    <row r="24" spans="1:25" ht="36.75" customHeight="1" x14ac:dyDescent="0.35">
      <c r="A24" s="1"/>
      <c r="B24" s="9"/>
      <c r="C24" s="9"/>
      <c r="D24" s="9"/>
      <c r="F24" s="235" t="s">
        <v>307</v>
      </c>
      <c r="G24" s="236" t="s">
        <v>36</v>
      </c>
      <c r="H24" s="236"/>
      <c r="I24" s="236"/>
      <c r="K24" s="56">
        <v>1</v>
      </c>
      <c r="L24" s="40">
        <v>3</v>
      </c>
      <c r="M24" s="237"/>
      <c r="N24" s="56"/>
      <c r="O24" s="40">
        <v>3</v>
      </c>
      <c r="P24" s="237"/>
      <c r="Q24" s="56"/>
      <c r="R24" s="40">
        <v>3</v>
      </c>
      <c r="S24" s="237"/>
      <c r="T24" s="56"/>
      <c r="U24" s="40"/>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57"/>
      <c r="U25" s="43"/>
      <c r="V25" s="237"/>
      <c r="X25" s="9"/>
      <c r="Y25" s="23"/>
    </row>
    <row r="26" spans="1:25" ht="208.5" customHeight="1" x14ac:dyDescent="0.35">
      <c r="A26" s="1"/>
      <c r="B26" s="9"/>
      <c r="C26" s="9"/>
      <c r="D26" s="9"/>
      <c r="F26" s="235"/>
      <c r="G26" s="236" t="s">
        <v>308</v>
      </c>
      <c r="H26" s="236"/>
      <c r="I26" s="236"/>
      <c r="K26" s="58" t="s">
        <v>643</v>
      </c>
      <c r="L26" s="45" t="s">
        <v>1167</v>
      </c>
      <c r="M26" s="237"/>
      <c r="N26" s="58"/>
      <c r="O26" s="45" t="s">
        <v>1168</v>
      </c>
      <c r="P26" s="237"/>
      <c r="Q26" s="58"/>
      <c r="R26" s="45" t="s">
        <v>1169</v>
      </c>
      <c r="S26" s="237"/>
      <c r="T26" s="58"/>
      <c r="U26" s="45"/>
      <c r="V26" s="237"/>
      <c r="X26" s="9"/>
      <c r="Y26" s="23"/>
    </row>
    <row r="27" spans="1:25" ht="18" customHeight="1" x14ac:dyDescent="0.35">
      <c r="A27" s="1"/>
      <c r="B27" s="9"/>
      <c r="C27" s="9"/>
      <c r="D27" s="9"/>
      <c r="F27" s="235"/>
      <c r="G27" s="236" t="s">
        <v>311</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 ref="M12:N12"/>
    <mergeCell ref="O12:P12"/>
    <mergeCell ref="K17:M17"/>
    <mergeCell ref="N17:P17"/>
    <mergeCell ref="K14:K15"/>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D15:I15"/>
    <mergeCell ref="B18:C21"/>
    <mergeCell ref="K18:M19"/>
    <mergeCell ref="N18:P19"/>
    <mergeCell ref="Q18:S19"/>
    <mergeCell ref="Q17:S17"/>
    <mergeCell ref="T18:V19"/>
    <mergeCell ref="E19:I19"/>
    <mergeCell ref="D20:D21"/>
    <mergeCell ref="E20:I21"/>
    <mergeCell ref="K20:M20"/>
    <mergeCell ref="N20:P20"/>
    <mergeCell ref="V24:V26"/>
    <mergeCell ref="G26:I26"/>
    <mergeCell ref="G27:I49"/>
    <mergeCell ref="Q20:S20"/>
    <mergeCell ref="T20:V20"/>
    <mergeCell ref="K21:M21"/>
    <mergeCell ref="N21:P21"/>
    <mergeCell ref="Q21:S21"/>
    <mergeCell ref="T21:V21"/>
    <mergeCell ref="F24:F49"/>
    <mergeCell ref="G24:I25"/>
    <mergeCell ref="M24:M26"/>
    <mergeCell ref="P24:P26"/>
    <mergeCell ref="S24:S26"/>
  </mergeCells>
  <conditionalFormatting sqref="D15:I15">
    <cfRule type="containsText" dxfId="540" priority="2" operator="containsText" text="Finalizado">
      <formula>NOT(ISERROR(SEARCH("Finalizado",D15)))</formula>
    </cfRule>
    <cfRule type="containsText" dxfId="539" priority="3" operator="containsText" text="Não Planificado">
      <formula>NOT(ISERROR(SEARCH("Não Planificado",D15)))</formula>
    </cfRule>
    <cfRule type="containsText" dxfId="538" priority="4" operator="containsText" text="No Prazo">
      <formula>NOT(ISERROR(SEARCH("No Prazo",D15)))</formula>
    </cfRule>
    <cfRule type="containsText" dxfId="537" priority="5" operator="containsText" text="Atrasado">
      <formula>NOT(ISERROR(SEARCH("Atrasado",D15)))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19">
      <iconSet showValue="0">
        <cfvo type="percent" val="0"/>
        <cfvo type="num" val="2"/>
        <cfvo type="num" val="3"/>
      </iconSet>
    </cfRule>
  </conditionalFormatting>
  <conditionalFormatting sqref="K25:L25">
    <cfRule type="containsText" dxfId="536" priority="29" operator="containsText" text="PENDIENTE">
      <formula>NOT(ISERROR(SEARCH("PENDIENTE",K25)))</formula>
    </cfRule>
    <cfRule type="containsText" dxfId="535" priority="30" operator="containsText" text="NO VALIDADO">
      <formula>NOT(ISERROR(SEARCH("NO VALIDADO",K25)))</formula>
    </cfRule>
    <cfRule type="containsText" dxfId="534" priority="31" operator="containsText" text="VALIDADO">
      <formula>NOT(ISERROR(SEARCH("VALIDADO",K25)))</formula>
    </cfRule>
  </conditionalFormatting>
  <conditionalFormatting sqref="N25:O25">
    <cfRule type="containsText" dxfId="533" priority="26" operator="containsText" text="PENDIENTE">
      <formula>NOT(ISERROR(SEARCH("PENDIENTE",N25)))</formula>
    </cfRule>
    <cfRule type="containsText" dxfId="532" priority="27" operator="containsText" text="NO VALIDADO">
      <formula>NOT(ISERROR(SEARCH("NO VALIDADO",N25)))</formula>
    </cfRule>
    <cfRule type="containsText" dxfId="531" priority="28" operator="containsText" text="VALIDADO">
      <formula>NOT(ISERROR(SEARCH("VALIDADO",N25)))</formula>
    </cfRule>
  </conditionalFormatting>
  <conditionalFormatting sqref="Q25:R25">
    <cfRule type="containsText" dxfId="530" priority="23" operator="containsText" text="PENDIENTE">
      <formula>NOT(ISERROR(SEARCH("PENDIENTE",Q25)))</formula>
    </cfRule>
    <cfRule type="containsText" dxfId="529" priority="24" operator="containsText" text="NO VALIDADO">
      <formula>NOT(ISERROR(SEARCH("NO VALIDADO",Q25)))</formula>
    </cfRule>
    <cfRule type="containsText" dxfId="528" priority="25" operator="containsText" text="VALIDADO">
      <formula>NOT(ISERROR(SEARCH("VALIDADO",Q25)))</formula>
    </cfRule>
  </conditionalFormatting>
  <conditionalFormatting sqref="T25:U25">
    <cfRule type="containsText" dxfId="527" priority="20" operator="containsText" text="PENDIENTE">
      <formula>NOT(ISERROR(SEARCH("PENDIENTE",T25)))</formula>
    </cfRule>
    <cfRule type="containsText" dxfId="526" priority="21" operator="containsText" text="NO VALIDADO">
      <formula>NOT(ISERROR(SEARCH("NO VALIDADO",T25)))</formula>
    </cfRule>
    <cfRule type="containsText" dxfId="525" priority="22" operator="containsText" text="VALIDADO">
      <formula>NOT(ISERROR(SEARCH("VALIDADO",T25)))</formula>
    </cfRule>
  </conditionalFormatting>
  <dataValidations count="6">
    <dataValidation type="list" allowBlank="1" showInputMessage="1" showErrorMessage="1" sqref="K14:K15 O14:O15 S14:S15" xr:uid="{FE694EFB-8C0F-47BC-B4C7-546FA3F8E78F}">
      <formula1>"No Iniciado, En Progreso,Finalizado"</formula1>
    </dataValidation>
    <dataValidation type="list" allowBlank="1" showInputMessage="1" showErrorMessage="1" sqref="AB14:AB15" xr:uid="{1F7B3A63-B7CF-48DF-8654-DB15E907190C}">
      <formula1>"No Cumple, Parcial, Cumple, Más que Cumple, Mejor Práctica"</formula1>
    </dataValidation>
    <dataValidation type="list" allowBlank="1" showInputMessage="1" showErrorMessage="1" sqref="Q10 S10" xr:uid="{BCDEB4C1-4252-40D0-B8F7-D5DC9483D64E}">
      <formula1>" Junho,Julho,Agosto,Setembro,Outubro"</formula1>
    </dataValidation>
    <dataValidation type="list" allowBlank="1" showInputMessage="1" showErrorMessage="1" sqref="M12:N12 Q12:R12 U12:V12" xr:uid="{1DC45D4D-1527-4684-8429-D0A348B7DF1C}">
      <formula1>"Maio,Junho,Julho,Agosto,Setembro,Outubro"</formula1>
    </dataValidation>
    <dataValidation type="list" allowBlank="1" showInputMessage="1" showErrorMessage="1" sqref="O10" xr:uid="{6D260591-5BC7-43E2-96D1-B81B543FB66A}">
      <formula1>"Alta,Baixa,Não Planificado"</formula1>
    </dataValidation>
    <dataValidation type="list" allowBlank="1" showInputMessage="1" showErrorMessage="1" sqref="D10 R14:R15 N14:N15 V14:V15" xr:uid="{3277AFF5-D926-458B-8E93-B7472530DB1F}">
      <formula1>"Não Cumpre, Parcial, Cumpre, Mais que Cumpre, Melhor Prática"</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E21FEAB6-5CEA-4B3F-B5C6-DBAEA72B12B3}">
            <x14:iconSet iconSet="3Stars" showValue="0">
              <x14:cfvo type="percent">
                <xm:f>0</xm:f>
              </x14:cfvo>
              <x14:cfvo type="num">
                <xm:f>2</xm:f>
              </x14:cfvo>
              <x14:cfvo type="num">
                <xm:f>3</xm:f>
              </x14:cfvo>
            </x14:iconSet>
          </x14:cfRule>
          <xm:sqref>M10</xm:sqref>
        </x14:conditionalFormatting>
      </x14:conditionalFormattings>
    </ext>
  </extLst>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3B1085-CD85-4223-850A-29B17A0047D6}">
  <dimension ref="A1:AB51"/>
  <sheetViews>
    <sheetView showGridLines="0" topLeftCell="G1" zoomScale="70" zoomScaleNormal="70" workbookViewId="0">
      <selection activeCell="R27" sqref="R27"/>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02" t="s">
        <v>644</v>
      </c>
      <c r="L3" s="302"/>
      <c r="M3" s="302"/>
      <c r="N3" s="302"/>
      <c r="O3" s="302"/>
      <c r="P3" s="302"/>
      <c r="Q3" s="302"/>
      <c r="R3" s="302"/>
      <c r="S3" s="302"/>
      <c r="T3" s="63"/>
      <c r="U3" s="63"/>
      <c r="V3" s="63"/>
      <c r="W3" s="10"/>
      <c r="X3" s="10"/>
      <c r="Y3" s="12"/>
      <c r="Z3" s="12"/>
      <c r="AA3" s="12"/>
    </row>
    <row r="4" spans="1:28" ht="35.25" customHeight="1" x14ac:dyDescent="0.35">
      <c r="A4" s="1"/>
      <c r="B4" s="1"/>
      <c r="C4" s="10"/>
      <c r="D4" s="255"/>
      <c r="E4" s="255"/>
      <c r="F4" s="255"/>
      <c r="G4" s="255"/>
      <c r="H4" s="255"/>
      <c r="I4" s="255"/>
      <c r="J4" s="61"/>
      <c r="K4" s="303"/>
      <c r="L4" s="303"/>
      <c r="M4" s="303"/>
      <c r="N4" s="303"/>
      <c r="O4" s="303"/>
      <c r="P4" s="303"/>
      <c r="Q4" s="303"/>
      <c r="R4" s="303"/>
      <c r="S4" s="303"/>
      <c r="T4" s="61"/>
      <c r="U4" s="61"/>
      <c r="V4" s="61"/>
      <c r="W4" s="61"/>
      <c r="X4" s="14"/>
      <c r="Y4" s="21"/>
      <c r="Z4" s="22"/>
      <c r="AA4" s="22"/>
    </row>
    <row r="5" spans="1:28" ht="32.5" x14ac:dyDescent="0.6">
      <c r="A5" s="1"/>
      <c r="B5" s="15"/>
      <c r="C5" s="13"/>
      <c r="D5" s="258" t="s">
        <v>293</v>
      </c>
      <c r="E5" s="258"/>
      <c r="F5" s="258"/>
      <c r="G5" s="258"/>
      <c r="H5" s="258"/>
      <c r="I5" s="258"/>
      <c r="J5" s="26"/>
      <c r="K5" s="258" t="s">
        <v>294</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Não cumpre</v>
      </c>
      <c r="E7" s="47">
        <f>IF($D7="Não cumpre",0,IF($D7="Parcial",$E$18*0.4,IF($D7="Cumpre",$E$18*0.7,IF($D7="Mais que Cumpre",$E$18*0.85,IF($D7="Melhor Prática",$E$18,0)))))</f>
        <v>0</v>
      </c>
      <c r="F7" s="48">
        <f>IF($K$24&lt;&gt;"",IF($K$24=3,3,IF($K$24=2,2,1)),"")</f>
        <v>1</v>
      </c>
      <c r="G7" s="48" t="str">
        <f>IF($N$24&lt;&gt;"",IF($N$24=3,3,IF($N$24=2,2,1)),"")</f>
        <v/>
      </c>
      <c r="H7" s="48" t="str">
        <f>IF($Q$24&lt;&gt;"",IF($Q$24=3,3,IF($Q$24=2,2,1)),"")</f>
        <v/>
      </c>
      <c r="I7" s="48" t="str">
        <f>IF($T$24&lt;&gt;"",IF($T$24=3,3,IF($T$24=2,2,1)),"")</f>
        <v/>
      </c>
      <c r="J7" s="32"/>
      <c r="K7" s="49" t="s">
        <v>297</v>
      </c>
      <c r="L7" s="46" t="s">
        <v>60</v>
      </c>
      <c r="M7" s="260" t="s">
        <v>645</v>
      </c>
      <c r="N7" s="260"/>
      <c r="O7" s="260"/>
      <c r="P7" s="46" t="s">
        <v>62</v>
      </c>
      <c r="Q7" s="260"/>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t="str">
        <f>IF(Q10="Junio",6,IF(Q10="Julio",7,IF(Q10="Agosto",8,IF(Q10="Septiembre",9,IF(Q10="Octubre",10,"")))))</f>
        <v/>
      </c>
      <c r="R9" s="35"/>
      <c r="S9" s="92" t="str">
        <f>IF(S10="Junio",6,IF(S10="Julio",7,IF(S10="Agosto",8,IF(S10="Septiembre",9,IF(S10="Octubre",10,"")))))</f>
        <v/>
      </c>
      <c r="T9" s="33"/>
      <c r="U9" s="33"/>
      <c r="V9" s="33"/>
      <c r="W9" s="1"/>
      <c r="X9" s="1"/>
    </row>
    <row r="10" spans="1:28" ht="59.25" customHeight="1" outlineLevel="1" x14ac:dyDescent="0.35">
      <c r="A10" s="1"/>
      <c r="B10" s="262" t="s">
        <v>299</v>
      </c>
      <c r="C10" s="262"/>
      <c r="D10" s="110" t="s">
        <v>83</v>
      </c>
      <c r="E10" s="51">
        <f>IF($D10="Não cumpre",0,IF($D10="Parcial",$E$18*0.4,IF($D10="Cumpre",$E$18*0.7,IF($D10="Mais que Cumpre",$E$18*0.85,IF($D10="Melhor Prática",$E$18,0)))))</f>
        <v>1.0499999999999999E-2</v>
      </c>
      <c r="F10" s="52" t="str">
        <f>IF(K20="D","D","-")</f>
        <v>-</v>
      </c>
      <c r="G10" s="52" t="str">
        <f>IF(N20="D","D","-")</f>
        <v>D</v>
      </c>
      <c r="H10" s="52" t="str">
        <f>IF(Q20="D","D","-")</f>
        <v>D</v>
      </c>
      <c r="I10" s="52" t="str">
        <f>IF(T20="D","D","-")</f>
        <v>-</v>
      </c>
      <c r="J10" s="32"/>
      <c r="K10" s="65" t="s">
        <v>300</v>
      </c>
      <c r="L10" s="50" t="s">
        <v>66</v>
      </c>
      <c r="M10" s="74">
        <v>2</v>
      </c>
      <c r="N10" s="50" t="s">
        <v>67</v>
      </c>
      <c r="O10" s="53" t="s">
        <v>315</v>
      </c>
      <c r="P10" s="50" t="s">
        <v>69</v>
      </c>
      <c r="Q10" s="91" t="s">
        <v>301</v>
      </c>
      <c r="R10" s="50" t="s">
        <v>71</v>
      </c>
      <c r="S10" s="91" t="s">
        <v>363</v>
      </c>
      <c r="T10" s="50" t="s">
        <v>73</v>
      </c>
      <c r="U10" s="53" t="s">
        <v>425</v>
      </c>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75</v>
      </c>
      <c r="C12" s="263"/>
      <c r="D12" s="265" t="str">
        <f>IF(F12="","",IF(AND(I12=3,H12=3,G12=3,F12=3),"Melhor Prática",
IF(AND(H12=3,G12=3,F12=3),"Mais que Cumpre",
IF(AND(G12=3,F12=3),"Cumpre",
IF(F12=3,"Parcial","Não cumpre")))))</f>
        <v>Cumpre</v>
      </c>
      <c r="E12" s="266">
        <f>IF($D12="Não cumpre",0,IF($D12="Parcial",$E$18*0.4,IF($D12="Cumpre",$E$18*0.7,IF($D12="Mais que Cumpre",$E$18*0.85,IF($D12="Melhor Prática",$E$18,0)))))</f>
        <v>1.0499999999999999E-2</v>
      </c>
      <c r="F12" s="261">
        <f>IF($L$24&lt;&gt;"",IF($L$24=3,3,IF($L$24=2,2,1)),"")</f>
        <v>3</v>
      </c>
      <c r="G12" s="261">
        <f>IF($O$24&lt;&gt;"",IF($O$24=3,3,IF($O$24=2,2,1)),"")</f>
        <v>3</v>
      </c>
      <c r="H12" s="261">
        <f>IF($R$24&lt;&gt;"",IF($R$24=3,3,IF($R$24=2,2,1)),"")</f>
        <v>2</v>
      </c>
      <c r="I12" s="261">
        <f>IF($U$24&lt;&gt;"",IF($U$24=3,3,IF($U$24=2,2,1)),"")</f>
        <v>1</v>
      </c>
      <c r="J12" s="32"/>
      <c r="K12" s="299" t="s">
        <v>76</v>
      </c>
      <c r="L12" s="251"/>
      <c r="M12" s="249" t="s">
        <v>72</v>
      </c>
      <c r="N12" s="250"/>
      <c r="O12" s="299" t="s">
        <v>76</v>
      </c>
      <c r="P12" s="251"/>
      <c r="Q12" s="249" t="s">
        <v>363</v>
      </c>
      <c r="R12" s="250"/>
      <c r="S12" s="251" t="s">
        <v>76</v>
      </c>
      <c r="T12" s="251"/>
      <c r="U12" s="249" t="s">
        <v>303</v>
      </c>
      <c r="V12" s="250"/>
      <c r="W12" s="9"/>
      <c r="X12" s="9"/>
      <c r="Y12" s="23"/>
      <c r="Z12" s="2"/>
      <c r="AA12" s="2"/>
      <c r="AB12" s="2"/>
    </row>
    <row r="13" spans="1:28" ht="35.25" customHeight="1" outlineLevel="1" x14ac:dyDescent="0.35">
      <c r="A13" s="1"/>
      <c r="B13" s="264"/>
      <c r="C13" s="264"/>
      <c r="D13" s="265" t="str">
        <f t="shared" ref="D13:D14" si="0">IF(F13="","",IF(AND(I13=3,H13=3,G13=3,F13=3),"MEJOR PRÁCTICA",
IF(AND(H13=3,G13=3,F13=3),"MÁS QUE CUMPLE",
IF(AND(G13=3,F13=3),"CUMPLE",
IF(F13=3,"PARCIAL","NO CUMPLE")))))</f>
        <v/>
      </c>
      <c r="E13" s="266">
        <f>IF($D13="No Cumple",0,IF($D13="Parcial",$E$18*0.4,IF($D13="Cumple",$E$18*0.7,IF($D13="Más que Cumple",$E$18*0.85,IF($D13="Mejor Práctica",$E$18,0)))))</f>
        <v>0</v>
      </c>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304</v>
      </c>
      <c r="W13" s="1"/>
      <c r="X13" s="1"/>
      <c r="Z13" s="3"/>
      <c r="AA13" s="4"/>
      <c r="AB13" s="5"/>
    </row>
    <row r="14" spans="1:28" ht="18.75" customHeight="1" outlineLevel="1" x14ac:dyDescent="0.35">
      <c r="A14" s="1"/>
      <c r="B14" s="264"/>
      <c r="C14" s="264"/>
      <c r="D14" s="265" t="str">
        <f t="shared" si="0"/>
        <v/>
      </c>
      <c r="E14" s="266">
        <f>IF($D14="No Cumple",0,IF($D14="Parcial",$E$18*0.4,IF($D14="Cumple",$E$18*0.7,IF($D14="Más que Cumple",$E$18*0.85,IF($D14="Mejor Práctica",$E$18,0)))))</f>
        <v>0</v>
      </c>
      <c r="F14" s="38"/>
      <c r="G14" s="38"/>
      <c r="H14" s="38"/>
      <c r="I14" s="38"/>
      <c r="J14" s="32"/>
      <c r="K14" s="238" t="s">
        <v>1043</v>
      </c>
      <c r="L14" s="239"/>
      <c r="M14" s="239"/>
      <c r="N14" s="243" t="s">
        <v>82</v>
      </c>
      <c r="O14" s="238" t="s">
        <v>1043</v>
      </c>
      <c r="P14" s="239"/>
      <c r="Q14" s="239"/>
      <c r="R14" s="243" t="s">
        <v>83</v>
      </c>
      <c r="S14" s="240"/>
      <c r="T14" s="239"/>
      <c r="U14" s="239"/>
      <c r="V14" s="243"/>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IF(OR(AND(S10=U12,S14&lt;&gt;"finalizado"),AND(S10=Q12,O14&lt;&gt;"finalizado"),AND(S10=M12,K14&lt;&gt;"finalizado")),"Atrasado","No Prazo")),"Não Planificado")</f>
        <v>Atrasado</v>
      </c>
      <c r="E15" s="244"/>
      <c r="F15" s="244"/>
      <c r="G15" s="244"/>
      <c r="H15" s="244"/>
      <c r="I15" s="244"/>
      <c r="J15" s="26"/>
      <c r="K15" s="238"/>
      <c r="L15" s="239"/>
      <c r="M15" s="239"/>
      <c r="N15" s="243"/>
      <c r="O15" s="238"/>
      <c r="P15" s="239"/>
      <c r="Q15" s="239"/>
      <c r="R15" s="243"/>
      <c r="S15" s="240"/>
      <c r="T15" s="239"/>
      <c r="U15" s="239"/>
      <c r="V15" s="243"/>
      <c r="W15" s="1"/>
      <c r="X15" s="1"/>
      <c r="Z15" s="6"/>
      <c r="AA15" s="7"/>
      <c r="AB15" s="7"/>
    </row>
    <row r="16" spans="1:28" ht="21" customHeight="1" x14ac:dyDescent="0.4">
      <c r="A16" s="1"/>
      <c r="B16" s="17"/>
      <c r="C16" s="17"/>
      <c r="D16" s="9"/>
      <c r="E16" s="86" t="str">
        <f>IF(COUNTA(F16:I16)=0,"NBC","BC")</f>
        <v>NBC</v>
      </c>
      <c r="F16" s="86"/>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64</v>
      </c>
      <c r="R17" s="241"/>
      <c r="S17" s="242"/>
      <c r="T17" s="246" t="s">
        <v>85</v>
      </c>
      <c r="U17" s="241"/>
      <c r="V17" s="242"/>
      <c r="W17" s="9"/>
      <c r="X17" s="9"/>
      <c r="Y17" s="23"/>
    </row>
    <row r="18" spans="1:25" ht="20.25" customHeight="1" outlineLevel="2" x14ac:dyDescent="0.35">
      <c r="A18" s="1"/>
      <c r="B18" s="245" t="s">
        <v>317</v>
      </c>
      <c r="C18" s="245"/>
      <c r="D18" s="42" t="s">
        <v>52</v>
      </c>
      <c r="E18" s="39">
        <v>1.4999999999999999E-2</v>
      </c>
      <c r="F18" s="127"/>
      <c r="G18" s="127"/>
      <c r="H18" s="127"/>
      <c r="I18" s="127"/>
      <c r="J18" s="9"/>
      <c r="K18" s="238" t="s">
        <v>646</v>
      </c>
      <c r="L18" s="240"/>
      <c r="M18" s="243"/>
      <c r="N18" s="238" t="s">
        <v>647</v>
      </c>
      <c r="O18" s="240"/>
      <c r="P18" s="243"/>
      <c r="Q18" s="238" t="s">
        <v>648</v>
      </c>
      <c r="R18" s="240"/>
      <c r="S18" s="243"/>
      <c r="T18" s="238" t="s">
        <v>649</v>
      </c>
      <c r="U18" s="240"/>
      <c r="V18" s="243"/>
      <c r="W18" s="9"/>
      <c r="X18" s="9"/>
      <c r="Y18" s="23"/>
    </row>
    <row r="19" spans="1:25" ht="141.75" customHeight="1" outlineLevel="2" x14ac:dyDescent="0.35">
      <c r="A19" s="1"/>
      <c r="B19" s="245"/>
      <c r="C19" s="245"/>
      <c r="D19" s="42" t="s">
        <v>91</v>
      </c>
      <c r="E19" s="308" t="s">
        <v>650</v>
      </c>
      <c r="F19" s="308"/>
      <c r="G19" s="308"/>
      <c r="H19" s="308"/>
      <c r="I19" s="308"/>
      <c r="J19" s="25"/>
      <c r="K19" s="238"/>
      <c r="L19" s="240"/>
      <c r="M19" s="243"/>
      <c r="N19" s="238"/>
      <c r="O19" s="240"/>
      <c r="P19" s="243"/>
      <c r="Q19" s="238"/>
      <c r="R19" s="240"/>
      <c r="S19" s="243"/>
      <c r="T19" s="238"/>
      <c r="U19" s="240"/>
      <c r="V19" s="243"/>
      <c r="W19" s="9"/>
      <c r="X19" s="9"/>
      <c r="Y19" s="23"/>
    </row>
    <row r="20" spans="1:25" ht="18.75" customHeight="1" outlineLevel="2" x14ac:dyDescent="0.35">
      <c r="A20" s="1"/>
      <c r="B20" s="245"/>
      <c r="C20" s="245"/>
      <c r="D20" s="247" t="s">
        <v>93</v>
      </c>
      <c r="E20" s="248" t="s">
        <v>190</v>
      </c>
      <c r="F20" s="248"/>
      <c r="G20" s="248"/>
      <c r="H20" s="248"/>
      <c r="I20" s="248"/>
      <c r="J20" s="25"/>
      <c r="K20" s="238"/>
      <c r="L20" s="240"/>
      <c r="M20" s="243"/>
      <c r="N20" s="238" t="s">
        <v>306</v>
      </c>
      <c r="O20" s="240"/>
      <c r="P20" s="243"/>
      <c r="Q20" s="238" t="s">
        <v>306</v>
      </c>
      <c r="R20" s="240"/>
      <c r="S20" s="243"/>
      <c r="T20" s="238"/>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544</v>
      </c>
      <c r="L21" s="240"/>
      <c r="M21" s="243"/>
      <c r="N21" s="238" t="s">
        <v>651</v>
      </c>
      <c r="O21" s="240"/>
      <c r="P21" s="243"/>
      <c r="Q21" s="238" t="s">
        <v>592</v>
      </c>
      <c r="R21" s="240"/>
      <c r="S21" s="243"/>
      <c r="T21" s="238" t="s">
        <v>652</v>
      </c>
      <c r="U21" s="240"/>
      <c r="V21" s="243"/>
      <c r="W21" s="9"/>
      <c r="X21" s="9"/>
      <c r="Y21" s="23"/>
    </row>
    <row r="22" spans="1:25" ht="14.5" x14ac:dyDescent="0.35">
      <c r="A22" s="1"/>
      <c r="B22" s="9"/>
      <c r="C22" s="9"/>
      <c r="D22" s="9"/>
      <c r="E22" s="9"/>
      <c r="F22" s="9"/>
      <c r="G22" s="9"/>
      <c r="H22" s="9"/>
      <c r="I22" s="9"/>
      <c r="J22" s="9"/>
      <c r="K22" s="68"/>
      <c r="L22" s="9"/>
      <c r="M22" s="9"/>
      <c r="N22" s="9"/>
      <c r="O22" s="9"/>
      <c r="P22" s="9"/>
      <c r="Q22" s="9"/>
      <c r="R22" s="9"/>
      <c r="S22" s="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54" t="s">
        <v>99</v>
      </c>
      <c r="U23" s="24" t="s">
        <v>100</v>
      </c>
      <c r="V23" s="55" t="s">
        <v>101</v>
      </c>
      <c r="X23" s="9"/>
      <c r="Y23" s="23"/>
    </row>
    <row r="24" spans="1:25" ht="36.75" customHeight="1" x14ac:dyDescent="0.35">
      <c r="A24" s="1"/>
      <c r="B24" s="9"/>
      <c r="C24" s="9"/>
      <c r="D24" s="9"/>
      <c r="F24" s="235" t="s">
        <v>307</v>
      </c>
      <c r="G24" s="236" t="s">
        <v>36</v>
      </c>
      <c r="H24" s="236"/>
      <c r="I24" s="236"/>
      <c r="K24" s="56">
        <v>1</v>
      </c>
      <c r="L24" s="40">
        <v>3</v>
      </c>
      <c r="M24" s="237"/>
      <c r="N24" s="56"/>
      <c r="O24" s="40">
        <v>3</v>
      </c>
      <c r="P24" s="237"/>
      <c r="Q24" s="56"/>
      <c r="R24" s="40">
        <v>2</v>
      </c>
      <c r="S24" s="237"/>
      <c r="T24" s="56"/>
      <c r="U24" s="40">
        <v>1</v>
      </c>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57"/>
      <c r="U25" s="43"/>
      <c r="V25" s="237"/>
      <c r="X25" s="9"/>
      <c r="Y25" s="23"/>
    </row>
    <row r="26" spans="1:25" ht="208.5" customHeight="1" x14ac:dyDescent="0.35">
      <c r="A26" s="1"/>
      <c r="B26" s="9"/>
      <c r="C26" s="9"/>
      <c r="D26" s="9"/>
      <c r="F26" s="235"/>
      <c r="G26" s="236" t="s">
        <v>308</v>
      </c>
      <c r="H26" s="236"/>
      <c r="I26" s="236"/>
      <c r="K26" s="58" t="s">
        <v>653</v>
      </c>
      <c r="L26" s="45" t="s">
        <v>1060</v>
      </c>
      <c r="M26" s="237"/>
      <c r="N26" s="58"/>
      <c r="O26" s="45" t="s">
        <v>1195</v>
      </c>
      <c r="P26" s="237"/>
      <c r="Q26" s="58"/>
      <c r="R26" s="45" t="s">
        <v>1234</v>
      </c>
      <c r="S26" s="237"/>
      <c r="T26" s="58"/>
      <c r="U26" s="45" t="s">
        <v>1062</v>
      </c>
      <c r="V26" s="237"/>
      <c r="X26" s="9"/>
      <c r="Y26" s="23"/>
    </row>
    <row r="27" spans="1:25" ht="18" customHeight="1" x14ac:dyDescent="0.35">
      <c r="A27" s="1"/>
      <c r="B27" s="9"/>
      <c r="C27" s="9"/>
      <c r="D27" s="9"/>
      <c r="F27" s="235"/>
      <c r="G27" s="236" t="s">
        <v>311</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 ref="M12:N12"/>
    <mergeCell ref="O12:P12"/>
    <mergeCell ref="K17:M17"/>
    <mergeCell ref="N17:P17"/>
    <mergeCell ref="K14:K15"/>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D15:I15"/>
    <mergeCell ref="B18:C21"/>
    <mergeCell ref="K18:M19"/>
    <mergeCell ref="N18:P19"/>
    <mergeCell ref="Q18:S19"/>
    <mergeCell ref="Q17:S17"/>
    <mergeCell ref="T18:V19"/>
    <mergeCell ref="E19:I19"/>
    <mergeCell ref="D20:D21"/>
    <mergeCell ref="E20:I21"/>
    <mergeCell ref="K20:M20"/>
    <mergeCell ref="N20:P20"/>
    <mergeCell ref="V24:V26"/>
    <mergeCell ref="G26:I26"/>
    <mergeCell ref="G27:I49"/>
    <mergeCell ref="Q20:S20"/>
    <mergeCell ref="T20:V20"/>
    <mergeCell ref="K21:M21"/>
    <mergeCell ref="N21:P21"/>
    <mergeCell ref="Q21:S21"/>
    <mergeCell ref="T21:V21"/>
    <mergeCell ref="F24:F49"/>
    <mergeCell ref="G24:I25"/>
    <mergeCell ref="M24:M26"/>
    <mergeCell ref="P24:P26"/>
    <mergeCell ref="S24:S26"/>
  </mergeCells>
  <conditionalFormatting sqref="D15:I15">
    <cfRule type="containsText" dxfId="524" priority="2" operator="containsText" text="Finalizado">
      <formula>NOT(ISERROR(SEARCH("Finalizado",D15)))</formula>
    </cfRule>
    <cfRule type="containsText" dxfId="523" priority="3" operator="containsText" text="Não Planificado">
      <formula>NOT(ISERROR(SEARCH("Não Planificado",D15)))</formula>
    </cfRule>
    <cfRule type="containsText" dxfId="522" priority="4" operator="containsText" text="No Prazo">
      <formula>NOT(ISERROR(SEARCH("No Prazo",D15)))</formula>
    </cfRule>
    <cfRule type="containsText" dxfId="521" priority="5" operator="containsText" text="Atrasado">
      <formula>NOT(ISERROR(SEARCH("Atrasado",D15)))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19">
      <iconSet showValue="0">
        <cfvo type="percent" val="0"/>
        <cfvo type="num" val="2"/>
        <cfvo type="num" val="3"/>
      </iconSet>
    </cfRule>
  </conditionalFormatting>
  <conditionalFormatting sqref="K25:L25">
    <cfRule type="containsText" dxfId="520" priority="29" operator="containsText" text="PENDIENTE">
      <formula>NOT(ISERROR(SEARCH("PENDIENTE",K25)))</formula>
    </cfRule>
    <cfRule type="containsText" dxfId="519" priority="30" operator="containsText" text="NO VALIDADO">
      <formula>NOT(ISERROR(SEARCH("NO VALIDADO",K25)))</formula>
    </cfRule>
    <cfRule type="containsText" dxfId="518" priority="31" operator="containsText" text="VALIDADO">
      <formula>NOT(ISERROR(SEARCH("VALIDADO",K25)))</formula>
    </cfRule>
  </conditionalFormatting>
  <conditionalFormatting sqref="N25:O25">
    <cfRule type="containsText" dxfId="517" priority="26" operator="containsText" text="PENDIENTE">
      <formula>NOT(ISERROR(SEARCH("PENDIENTE",N25)))</formula>
    </cfRule>
    <cfRule type="containsText" dxfId="516" priority="27" operator="containsText" text="NO VALIDADO">
      <formula>NOT(ISERROR(SEARCH("NO VALIDADO",N25)))</formula>
    </cfRule>
    <cfRule type="containsText" dxfId="515" priority="28" operator="containsText" text="VALIDADO">
      <formula>NOT(ISERROR(SEARCH("VALIDADO",N25)))</formula>
    </cfRule>
  </conditionalFormatting>
  <conditionalFormatting sqref="Q25:R25">
    <cfRule type="containsText" dxfId="514" priority="23" operator="containsText" text="PENDIENTE">
      <formula>NOT(ISERROR(SEARCH("PENDIENTE",Q25)))</formula>
    </cfRule>
    <cfRule type="containsText" dxfId="513" priority="24" operator="containsText" text="NO VALIDADO">
      <formula>NOT(ISERROR(SEARCH("NO VALIDADO",Q25)))</formula>
    </cfRule>
    <cfRule type="containsText" dxfId="512" priority="25" operator="containsText" text="VALIDADO">
      <formula>NOT(ISERROR(SEARCH("VALIDADO",Q25)))</formula>
    </cfRule>
  </conditionalFormatting>
  <conditionalFormatting sqref="T25:U25">
    <cfRule type="containsText" dxfId="511" priority="20" operator="containsText" text="PENDIENTE">
      <formula>NOT(ISERROR(SEARCH("PENDIENTE",T25)))</formula>
    </cfRule>
    <cfRule type="containsText" dxfId="510" priority="21" operator="containsText" text="NO VALIDADO">
      <formula>NOT(ISERROR(SEARCH("NO VALIDADO",T25)))</formula>
    </cfRule>
    <cfRule type="containsText" dxfId="509" priority="22" operator="containsText" text="VALIDADO">
      <formula>NOT(ISERROR(SEARCH("VALIDADO",T25)))</formula>
    </cfRule>
  </conditionalFormatting>
  <dataValidations count="6">
    <dataValidation type="list" allowBlank="1" showInputMessage="1" showErrorMessage="1" sqref="AB14:AB15" xr:uid="{821009EE-EBF7-4D35-A72C-AFB67586589C}">
      <formula1>"No Cumple, Parcial, Cumple, Más que Cumple, Mejor Práctica"</formula1>
    </dataValidation>
    <dataValidation type="list" allowBlank="1" showInputMessage="1" showErrorMessage="1" sqref="K14:K15 O14:O15 S14:S15" xr:uid="{EB61956E-EB11-4331-AC2B-748413D14B3E}">
      <formula1>"No Iniciado, En Progreso,Finalizado"</formula1>
    </dataValidation>
    <dataValidation type="list" allowBlank="1" showInputMessage="1" showErrorMessage="1" sqref="Q10 S10" xr:uid="{126269B6-170E-400F-9F29-C75AB38DF1B3}">
      <formula1>" Junho,Julho,Agosto,Setembro,Outubro"</formula1>
    </dataValidation>
    <dataValidation type="list" allowBlank="1" showInputMessage="1" showErrorMessage="1" sqref="M12:N12 Q12:R12 U12:V12" xr:uid="{1F31C78E-DBD1-4AFA-8082-3BF1D7C65734}">
      <formula1>"Maio,Junho,Julho,Agosto,Setembro,Outubro"</formula1>
    </dataValidation>
    <dataValidation type="list" allowBlank="1" showInputMessage="1" showErrorMessage="1" sqref="O10" xr:uid="{9AE4C2F4-C637-40C2-A345-922A86ECA4F1}">
      <formula1>"Alta,Baixa,Não Planificado"</formula1>
    </dataValidation>
    <dataValidation type="list" allowBlank="1" showInputMessage="1" showErrorMessage="1" sqref="D10 R14:R15 N14:N15 V14:V15" xr:uid="{23C8C70F-1D0E-4406-B128-A8704B641262}">
      <formula1>"Não Cumpre, Parcial, Cumpre, Mais que Cumpre, Melhor Prática"</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593DDA64-9D53-44AD-AEB3-7B0696F79BDC}">
            <x14:iconSet iconSet="3Stars" showValue="0">
              <x14:cfvo type="percent">
                <xm:f>0</xm:f>
              </x14:cfvo>
              <x14:cfvo type="num">
                <xm:f>2</xm:f>
              </x14:cfvo>
              <x14:cfvo type="num">
                <xm:f>3</xm:f>
              </x14:cfvo>
            </x14:iconSet>
          </x14:cfRule>
          <xm:sqref>M10</xm:sqref>
        </x14:conditionalFormatting>
      </x14:conditionalFormattings>
    </ext>
  </extLst>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594CB6-8D34-4A8A-8B0C-20BC24F96025}">
  <dimension ref="A1:AB51"/>
  <sheetViews>
    <sheetView showGridLines="0" zoomScale="70" zoomScaleNormal="70" workbookViewId="0">
      <pane xSplit="3" ySplit="4" topLeftCell="E25" activePane="bottomRight" state="frozen"/>
      <selection activeCell="K3" sqref="K3:S4"/>
      <selection pane="topRight" activeCell="K3" sqref="K3:S4"/>
      <selection pane="bottomLeft" activeCell="K3" sqref="K3:S4"/>
      <selection pane="bottomRight" activeCell="O27" sqref="O27"/>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19" t="s">
        <v>654</v>
      </c>
      <c r="L3" s="319"/>
      <c r="M3" s="319"/>
      <c r="N3" s="319"/>
      <c r="O3" s="319"/>
      <c r="P3" s="319"/>
      <c r="Q3" s="319"/>
      <c r="R3" s="319"/>
      <c r="S3" s="319"/>
      <c r="T3" s="63"/>
      <c r="U3" s="63"/>
      <c r="V3" s="63"/>
      <c r="W3" s="10"/>
      <c r="X3" s="10"/>
      <c r="Y3" s="12"/>
      <c r="Z3" s="12"/>
      <c r="AA3" s="12"/>
    </row>
    <row r="4" spans="1:28" ht="35.25" customHeight="1" x14ac:dyDescent="0.35">
      <c r="A4" s="1"/>
      <c r="B4" s="1"/>
      <c r="C4" s="10"/>
      <c r="D4" s="255"/>
      <c r="E4" s="255"/>
      <c r="F4" s="255"/>
      <c r="G4" s="255"/>
      <c r="H4" s="255"/>
      <c r="I4" s="255"/>
      <c r="J4" s="61"/>
      <c r="K4" s="320"/>
      <c r="L4" s="320"/>
      <c r="M4" s="320"/>
      <c r="N4" s="320"/>
      <c r="O4" s="320"/>
      <c r="P4" s="320"/>
      <c r="Q4" s="320"/>
      <c r="R4" s="320"/>
      <c r="S4" s="320"/>
      <c r="T4" s="61"/>
      <c r="U4" s="61"/>
      <c r="V4" s="61"/>
      <c r="W4" s="61"/>
      <c r="X4" s="14"/>
      <c r="Y4" s="21"/>
      <c r="Z4" s="22"/>
      <c r="AA4" s="22"/>
    </row>
    <row r="5" spans="1:28" ht="32.5" x14ac:dyDescent="0.6">
      <c r="A5" s="1"/>
      <c r="B5" s="15"/>
      <c r="C5" s="13"/>
      <c r="D5" s="258" t="s">
        <v>293</v>
      </c>
      <c r="E5" s="258"/>
      <c r="F5" s="258"/>
      <c r="G5" s="258"/>
      <c r="H5" s="258"/>
      <c r="I5" s="258"/>
      <c r="J5" s="26"/>
      <c r="K5" s="258" t="s">
        <v>294</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Não cumpre</v>
      </c>
      <c r="E7" s="47">
        <f>IF($D7="Não cumpre",0,IF($D7="Parcial",$E$18*0.4,IF($D7="Cumpre",$E$18*0.7,IF($D7="Mais que Cumpre",$E$18*0.85,IF($D7="Melhor Prática",$E$18,0)))))</f>
        <v>0</v>
      </c>
      <c r="F7" s="48">
        <f>IF($K$24&lt;&gt;"",IF($K$24=3,3,IF($K$24=2,2,1)),"")</f>
        <v>2</v>
      </c>
      <c r="G7" s="48">
        <f>IF($N$24&lt;&gt;"",IF($N$24=3,3,IF($N$24=2,2,1)),"")</f>
        <v>2</v>
      </c>
      <c r="H7" s="48" t="str">
        <f>IF($Q$24&lt;&gt;"",IF($Q$24=3,3,IF($Q$24=2,2,1)),"")</f>
        <v/>
      </c>
      <c r="I7" s="48" t="str">
        <f>IF($T$24&lt;&gt;"",IF($T$24=3,3,IF($T$24=2,2,1)),"")</f>
        <v/>
      </c>
      <c r="J7" s="32"/>
      <c r="K7" s="49" t="s">
        <v>297</v>
      </c>
      <c r="L7" s="46" t="s">
        <v>60</v>
      </c>
      <c r="M7" s="260" t="s">
        <v>655</v>
      </c>
      <c r="N7" s="260"/>
      <c r="O7" s="260"/>
      <c r="P7" s="46" t="s">
        <v>62</v>
      </c>
      <c r="Q7" s="260" t="s">
        <v>656</v>
      </c>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f>IF(Q10="Junio",6,IF(Q10="Julio",7,IF(Q10="Agosto",8,IF(Q10="Septiembre",9,IF(Q10="Octubre",10,"")))))</f>
        <v>8</v>
      </c>
      <c r="R9" s="35"/>
      <c r="S9" s="92" t="str">
        <f>IF(S10="Junio",6,IF(S10="Julio",7,IF(S10="Agosto",8,IF(S10="Septiembre",9,IF(S10="Octubre",10,"")))))</f>
        <v/>
      </c>
      <c r="T9" s="33"/>
      <c r="U9" s="33"/>
      <c r="V9" s="33"/>
      <c r="W9" s="1"/>
      <c r="X9" s="1"/>
    </row>
    <row r="10" spans="1:28" ht="59.25" customHeight="1" outlineLevel="1" x14ac:dyDescent="0.35">
      <c r="A10" s="1"/>
      <c r="B10" s="262" t="s">
        <v>299</v>
      </c>
      <c r="C10" s="262"/>
      <c r="D10" s="110" t="s">
        <v>83</v>
      </c>
      <c r="E10" s="51">
        <f>IF($D10="Não cumpre",0,IF($D10="Parcial",$E$18*0.4,IF($D10="Cumpre",$E$18*0.7,IF($D10="Mais que Cumpre",$E$18*0.85,IF($D10="Melhor Prática",$E$18,0)))))</f>
        <v>1.0499999999999999E-2</v>
      </c>
      <c r="F10" s="52" t="str">
        <f>IF(K20="D","D","-")</f>
        <v>D</v>
      </c>
      <c r="G10" s="52" t="str">
        <f>IF(N20="D","D","-")</f>
        <v>-</v>
      </c>
      <c r="H10" s="52" t="str">
        <f>IF(Q20="D","D","-")</f>
        <v>-</v>
      </c>
      <c r="I10" s="52" t="str">
        <f>IF(T20="D","D","-")</f>
        <v>-</v>
      </c>
      <c r="J10" s="32"/>
      <c r="K10" s="65" t="s">
        <v>300</v>
      </c>
      <c r="L10" s="50" t="s">
        <v>66</v>
      </c>
      <c r="M10" s="74">
        <v>2</v>
      </c>
      <c r="N10" s="50" t="s">
        <v>67</v>
      </c>
      <c r="O10" s="53" t="s">
        <v>315</v>
      </c>
      <c r="P10" s="50" t="s">
        <v>69</v>
      </c>
      <c r="Q10" s="91" t="s">
        <v>303</v>
      </c>
      <c r="R10" s="50" t="s">
        <v>71</v>
      </c>
      <c r="S10" s="91" t="s">
        <v>363</v>
      </c>
      <c r="T10" s="50" t="s">
        <v>73</v>
      </c>
      <c r="U10" s="53" t="s">
        <v>302</v>
      </c>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75</v>
      </c>
      <c r="C12" s="263"/>
      <c r="D12" s="265" t="str">
        <f>IF(F12="","",IF(AND(I12=3,H12=3,G12=3,F12=3),"Melhor Prática",
IF(AND(H12=3,G12=3,F12=3),"Mais que Cumpre",
IF(AND(G12=3,F12=3),"Cumpre",
IF(F12=3,"Parcial","Não cumpre")))))</f>
        <v>Cumpre</v>
      </c>
      <c r="E12" s="266">
        <f>IF($D12="Não cumpre",0,IF($D12="Parcial",$E$18*0.4,IF($D12="Cumpre",$E$18*0.7,IF($D12="Mais que Cumpre",$E$18*0.85,IF($D12="Melhor Prática",$E$18,0)))))</f>
        <v>1.0499999999999999E-2</v>
      </c>
      <c r="F12" s="261">
        <f>IF($L$24&lt;&gt;"",IF($L$24=3,3,IF($L$24=2,2,1)),"")</f>
        <v>3</v>
      </c>
      <c r="G12" s="261">
        <f>IF($O$24&lt;&gt;"",IF($O$24=3,3,IF($O$24=2,2,1)),"")</f>
        <v>3</v>
      </c>
      <c r="H12" s="261" t="str">
        <f>IF($R$24&lt;&gt;"",IF($R$24=3,3,IF($R$24=2,2,1)),"")</f>
        <v/>
      </c>
      <c r="I12" s="261" t="str">
        <f>IF($U$24&lt;&gt;"",IF($U$24=3,3,IF($U$24=2,2,1)),"")</f>
        <v/>
      </c>
      <c r="J12" s="32"/>
      <c r="K12" s="299" t="s">
        <v>76</v>
      </c>
      <c r="L12" s="251"/>
      <c r="M12" s="249" t="s">
        <v>363</v>
      </c>
      <c r="N12" s="250"/>
      <c r="O12" s="299" t="s">
        <v>76</v>
      </c>
      <c r="P12" s="251"/>
      <c r="Q12" s="249"/>
      <c r="R12" s="250"/>
      <c r="S12" s="251" t="s">
        <v>76</v>
      </c>
      <c r="T12" s="251"/>
      <c r="U12" s="249" t="s">
        <v>303</v>
      </c>
      <c r="V12" s="250"/>
      <c r="W12" s="9"/>
      <c r="X12" s="9"/>
      <c r="Y12" s="23"/>
      <c r="Z12" s="2"/>
      <c r="AA12" s="2"/>
      <c r="AB12" s="2"/>
    </row>
    <row r="13" spans="1:28" ht="35.25" customHeight="1" outlineLevel="1" x14ac:dyDescent="0.35">
      <c r="A13" s="1"/>
      <c r="B13" s="264"/>
      <c r="C13" s="264"/>
      <c r="D13" s="265" t="str">
        <f t="shared" ref="D13:D14" si="0">IF(F13="","",IF(AND(I13=3,H13=3,G13=3,F13=3),"MEJOR PRÁCTICA",
IF(AND(H13=3,G13=3,F13=3),"MÁS QUE CUMPLE",
IF(AND(G13=3,F13=3),"CUMPLE",
IF(F13=3,"PARCIAL","NO CUMPLE")))))</f>
        <v/>
      </c>
      <c r="E13" s="266">
        <f>IF($D13="No Cumple",0,IF($D13="Parcial",$E$18*0.4,IF($D13="Cumple",$E$18*0.7,IF($D13="Más que Cumple",$E$18*0.85,IF($D13="Mejor Práctica",$E$18,0)))))</f>
        <v>0</v>
      </c>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304</v>
      </c>
      <c r="W13" s="1"/>
      <c r="X13" s="1"/>
      <c r="Z13" s="3"/>
      <c r="AA13" s="4"/>
      <c r="AB13" s="5"/>
    </row>
    <row r="14" spans="1:28" ht="18.75" customHeight="1" outlineLevel="1" x14ac:dyDescent="0.35">
      <c r="A14" s="1"/>
      <c r="B14" s="264"/>
      <c r="C14" s="264"/>
      <c r="D14" s="265" t="str">
        <f t="shared" si="0"/>
        <v/>
      </c>
      <c r="E14" s="266">
        <f>IF($D14="No Cumple",0,IF($D14="Parcial",$E$18*0.4,IF($D14="Cumple",$E$18*0.7,IF($D14="Más que Cumple",$E$18*0.85,IF($D14="Mejor Práctica",$E$18,0)))))</f>
        <v>0</v>
      </c>
      <c r="F14" s="38"/>
      <c r="G14" s="38"/>
      <c r="H14" s="38"/>
      <c r="I14" s="38"/>
      <c r="J14" s="32"/>
      <c r="K14" s="238" t="s">
        <v>1043</v>
      </c>
      <c r="L14" s="239"/>
      <c r="M14" s="239"/>
      <c r="N14" s="243" t="s">
        <v>83</v>
      </c>
      <c r="O14" s="238"/>
      <c r="P14" s="239"/>
      <c r="Q14" s="239"/>
      <c r="R14" s="243"/>
      <c r="S14" s="240"/>
      <c r="T14" s="239"/>
      <c r="U14" s="239"/>
      <c r="V14" s="243"/>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IF(OR(AND(S10=U12,S14&lt;&gt;"finalizado"),AND(S10=Q12,O14&lt;&gt;"finalizado"),AND(S10=M12,K14&lt;&gt;"finalizado")),"Atrasado","No Prazo")),"Não Planificado")</f>
        <v>Atrasado</v>
      </c>
      <c r="E15" s="244"/>
      <c r="F15" s="244"/>
      <c r="G15" s="244"/>
      <c r="H15" s="244"/>
      <c r="I15" s="244"/>
      <c r="J15" s="26"/>
      <c r="K15" s="238"/>
      <c r="L15" s="239"/>
      <c r="M15" s="239"/>
      <c r="N15" s="243"/>
      <c r="O15" s="238"/>
      <c r="P15" s="239"/>
      <c r="Q15" s="239"/>
      <c r="R15" s="243"/>
      <c r="S15" s="240"/>
      <c r="T15" s="239"/>
      <c r="U15" s="239"/>
      <c r="V15" s="243"/>
      <c r="W15" s="1"/>
      <c r="X15" s="1"/>
      <c r="Z15" s="6"/>
      <c r="AA15" s="7"/>
      <c r="AB15" s="7"/>
    </row>
    <row r="16" spans="1:28" ht="21" customHeight="1" x14ac:dyDescent="0.4">
      <c r="A16" s="1"/>
      <c r="B16" s="17"/>
      <c r="C16" s="17"/>
      <c r="D16" s="9"/>
      <c r="E16" s="86" t="str">
        <f>IF(COUNTA(F16:I16)=0,"NBC","BC")</f>
        <v>NBC</v>
      </c>
      <c r="F16" s="86"/>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64</v>
      </c>
      <c r="R17" s="241"/>
      <c r="S17" s="242"/>
      <c r="T17" s="246" t="s">
        <v>85</v>
      </c>
      <c r="U17" s="241"/>
      <c r="V17" s="242"/>
      <c r="W17" s="9"/>
      <c r="X17" s="9"/>
      <c r="Y17" s="23"/>
    </row>
    <row r="18" spans="1:25" ht="20.25" customHeight="1" outlineLevel="2" x14ac:dyDescent="0.35">
      <c r="A18" s="1"/>
      <c r="B18" s="245" t="s">
        <v>317</v>
      </c>
      <c r="C18" s="245"/>
      <c r="D18" s="42" t="s">
        <v>52</v>
      </c>
      <c r="E18" s="39">
        <v>1.4999999999999999E-2</v>
      </c>
      <c r="F18" s="127"/>
      <c r="G18" s="127"/>
      <c r="H18" s="127"/>
      <c r="I18" s="127"/>
      <c r="J18" s="9"/>
      <c r="K18" s="238" t="s">
        <v>657</v>
      </c>
      <c r="L18" s="240"/>
      <c r="M18" s="243"/>
      <c r="N18" s="238" t="s">
        <v>658</v>
      </c>
      <c r="O18" s="240"/>
      <c r="P18" s="243"/>
      <c r="Q18" s="238" t="s">
        <v>659</v>
      </c>
      <c r="R18" s="240"/>
      <c r="S18" s="243"/>
      <c r="T18" s="238" t="s">
        <v>660</v>
      </c>
      <c r="U18" s="240"/>
      <c r="V18" s="243"/>
      <c r="W18" s="9"/>
      <c r="X18" s="9"/>
      <c r="Y18" s="23"/>
    </row>
    <row r="19" spans="1:25" ht="141.75" customHeight="1" outlineLevel="2" x14ac:dyDescent="0.35">
      <c r="A19" s="1"/>
      <c r="B19" s="245"/>
      <c r="C19" s="245"/>
      <c r="D19" s="42" t="s">
        <v>91</v>
      </c>
      <c r="E19" s="308" t="s">
        <v>661</v>
      </c>
      <c r="F19" s="308"/>
      <c r="G19" s="308"/>
      <c r="H19" s="308"/>
      <c r="I19" s="308"/>
      <c r="J19" s="25"/>
      <c r="K19" s="238"/>
      <c r="L19" s="240"/>
      <c r="M19" s="243"/>
      <c r="N19" s="238"/>
      <c r="O19" s="240"/>
      <c r="P19" s="243"/>
      <c r="Q19" s="238"/>
      <c r="R19" s="240"/>
      <c r="S19" s="243"/>
      <c r="T19" s="238"/>
      <c r="U19" s="240"/>
      <c r="V19" s="243"/>
      <c r="W19" s="9"/>
      <c r="X19" s="9"/>
      <c r="Y19" s="23"/>
    </row>
    <row r="20" spans="1:25" ht="18.75" customHeight="1" outlineLevel="2" x14ac:dyDescent="0.35">
      <c r="A20" s="1"/>
      <c r="B20" s="245"/>
      <c r="C20" s="245"/>
      <c r="D20" s="247" t="s">
        <v>93</v>
      </c>
      <c r="E20" s="248" t="s">
        <v>155</v>
      </c>
      <c r="F20" s="248"/>
      <c r="G20" s="248"/>
      <c r="H20" s="248"/>
      <c r="I20" s="248"/>
      <c r="J20" s="25"/>
      <c r="K20" s="238" t="s">
        <v>306</v>
      </c>
      <c r="L20" s="240"/>
      <c r="M20" s="243"/>
      <c r="N20" s="238"/>
      <c r="O20" s="240"/>
      <c r="P20" s="243"/>
      <c r="Q20" s="238"/>
      <c r="R20" s="240"/>
      <c r="S20" s="243"/>
      <c r="T20" s="238"/>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662</v>
      </c>
      <c r="L21" s="240"/>
      <c r="M21" s="243"/>
      <c r="N21" s="238" t="s">
        <v>663</v>
      </c>
      <c r="O21" s="240"/>
      <c r="P21" s="243"/>
      <c r="Q21" s="238" t="s">
        <v>664</v>
      </c>
      <c r="R21" s="240"/>
      <c r="S21" s="243"/>
      <c r="T21" s="238" t="s">
        <v>665</v>
      </c>
      <c r="U21" s="240"/>
      <c r="V21" s="243"/>
      <c r="W21" s="9"/>
      <c r="X21" s="9"/>
      <c r="Y21" s="23"/>
    </row>
    <row r="22" spans="1:25" ht="14.5" x14ac:dyDescent="0.35">
      <c r="A22" s="1"/>
      <c r="B22" s="9"/>
      <c r="C22" s="9"/>
      <c r="D22" s="9"/>
      <c r="E22" s="9"/>
      <c r="F22" s="9"/>
      <c r="G22" s="9"/>
      <c r="H22" s="9"/>
      <c r="I22" s="9"/>
      <c r="J22" s="9"/>
      <c r="K22" s="68"/>
      <c r="L22" s="9"/>
      <c r="M22" s="9"/>
      <c r="N22" s="9"/>
      <c r="O22" s="9"/>
      <c r="P22" s="9"/>
      <c r="Q22" s="9"/>
      <c r="R22" s="9"/>
      <c r="S22" s="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54" t="s">
        <v>99</v>
      </c>
      <c r="U23" s="24" t="s">
        <v>100</v>
      </c>
      <c r="V23" s="55" t="s">
        <v>101</v>
      </c>
      <c r="X23" s="9"/>
      <c r="Y23" s="23"/>
    </row>
    <row r="24" spans="1:25" ht="36.75" customHeight="1" x14ac:dyDescent="0.35">
      <c r="A24" s="1"/>
      <c r="B24" s="9"/>
      <c r="C24" s="9"/>
      <c r="D24" s="9"/>
      <c r="F24" s="235" t="s">
        <v>307</v>
      </c>
      <c r="G24" s="236" t="s">
        <v>36</v>
      </c>
      <c r="H24" s="236"/>
      <c r="I24" s="236"/>
      <c r="K24" s="56">
        <v>2</v>
      </c>
      <c r="L24" s="40">
        <v>3</v>
      </c>
      <c r="M24" s="237"/>
      <c r="N24" s="56">
        <v>2</v>
      </c>
      <c r="O24" s="40">
        <v>3</v>
      </c>
      <c r="P24" s="237"/>
      <c r="Q24" s="56"/>
      <c r="R24" s="40"/>
      <c r="S24" s="237"/>
      <c r="T24" s="56"/>
      <c r="U24" s="40"/>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57"/>
      <c r="U25" s="43"/>
      <c r="V25" s="237"/>
      <c r="X25" s="9"/>
      <c r="Y25" s="23"/>
    </row>
    <row r="26" spans="1:25" ht="208.5" customHeight="1" x14ac:dyDescent="0.35">
      <c r="A26" s="1"/>
      <c r="B26" s="9"/>
      <c r="C26" s="9"/>
      <c r="D26" s="9"/>
      <c r="F26" s="235"/>
      <c r="G26" s="236" t="s">
        <v>308</v>
      </c>
      <c r="H26" s="236"/>
      <c r="I26" s="236"/>
      <c r="K26" s="58" t="s">
        <v>666</v>
      </c>
      <c r="L26" s="45" t="s">
        <v>1196</v>
      </c>
      <c r="M26" s="237"/>
      <c r="N26" s="58" t="s">
        <v>667</v>
      </c>
      <c r="O26" s="45" t="s">
        <v>1197</v>
      </c>
      <c r="P26" s="237"/>
      <c r="Q26" s="58"/>
      <c r="R26" s="45"/>
      <c r="S26" s="237"/>
      <c r="T26" s="58"/>
      <c r="U26" s="45"/>
      <c r="V26" s="237"/>
      <c r="X26" s="9"/>
      <c r="Y26" s="23"/>
    </row>
    <row r="27" spans="1:25" ht="18" customHeight="1" x14ac:dyDescent="0.35">
      <c r="A27" s="1"/>
      <c r="B27" s="9"/>
      <c r="C27" s="9"/>
      <c r="D27" s="9"/>
      <c r="F27" s="235"/>
      <c r="G27" s="236" t="s">
        <v>311</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 ref="M12:N12"/>
    <mergeCell ref="O12:P12"/>
    <mergeCell ref="K17:M17"/>
    <mergeCell ref="N17:P17"/>
    <mergeCell ref="K14:K15"/>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D15:I15"/>
    <mergeCell ref="B18:C21"/>
    <mergeCell ref="K18:M19"/>
    <mergeCell ref="N18:P19"/>
    <mergeCell ref="Q18:S19"/>
    <mergeCell ref="Q17:S17"/>
    <mergeCell ref="T18:V19"/>
    <mergeCell ref="E19:I19"/>
    <mergeCell ref="D20:D21"/>
    <mergeCell ref="E20:I21"/>
    <mergeCell ref="K20:M20"/>
    <mergeCell ref="N20:P20"/>
    <mergeCell ref="V24:V26"/>
    <mergeCell ref="G26:I26"/>
    <mergeCell ref="G27:I49"/>
    <mergeCell ref="Q20:S20"/>
    <mergeCell ref="T20:V20"/>
    <mergeCell ref="K21:M21"/>
    <mergeCell ref="N21:P21"/>
    <mergeCell ref="Q21:S21"/>
    <mergeCell ref="T21:V21"/>
    <mergeCell ref="F24:F49"/>
    <mergeCell ref="G24:I25"/>
    <mergeCell ref="M24:M26"/>
    <mergeCell ref="P24:P26"/>
    <mergeCell ref="S24:S26"/>
  </mergeCells>
  <conditionalFormatting sqref="D15:I15">
    <cfRule type="containsText" dxfId="508" priority="2" operator="containsText" text="Finalizado">
      <formula>NOT(ISERROR(SEARCH("Finalizado",D15)))</formula>
    </cfRule>
    <cfRule type="containsText" dxfId="507" priority="3" operator="containsText" text="Não Planificado">
      <formula>NOT(ISERROR(SEARCH("Não Planificado",D15)))</formula>
    </cfRule>
    <cfRule type="containsText" dxfId="506" priority="4" operator="containsText" text="No Prazo">
      <formula>NOT(ISERROR(SEARCH("No Prazo",D15)))</formula>
    </cfRule>
    <cfRule type="containsText" dxfId="505" priority="5" operator="containsText" text="Atrasado">
      <formula>NOT(ISERROR(SEARCH("Atrasado",D15)))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19">
      <iconSet showValue="0">
        <cfvo type="percent" val="0"/>
        <cfvo type="num" val="2"/>
        <cfvo type="num" val="3"/>
      </iconSet>
    </cfRule>
  </conditionalFormatting>
  <conditionalFormatting sqref="K25:L25">
    <cfRule type="containsText" dxfId="504" priority="29" operator="containsText" text="PENDIENTE">
      <formula>NOT(ISERROR(SEARCH("PENDIENTE",K25)))</formula>
    </cfRule>
    <cfRule type="containsText" dxfId="503" priority="30" operator="containsText" text="NO VALIDADO">
      <formula>NOT(ISERROR(SEARCH("NO VALIDADO",K25)))</formula>
    </cfRule>
    <cfRule type="containsText" dxfId="502" priority="31" operator="containsText" text="VALIDADO">
      <formula>NOT(ISERROR(SEARCH("VALIDADO",K25)))</formula>
    </cfRule>
  </conditionalFormatting>
  <conditionalFormatting sqref="N25:O25">
    <cfRule type="containsText" dxfId="501" priority="26" operator="containsText" text="PENDIENTE">
      <formula>NOT(ISERROR(SEARCH("PENDIENTE",N25)))</formula>
    </cfRule>
    <cfRule type="containsText" dxfId="500" priority="27" operator="containsText" text="NO VALIDADO">
      <formula>NOT(ISERROR(SEARCH("NO VALIDADO",N25)))</formula>
    </cfRule>
    <cfRule type="containsText" dxfId="499" priority="28" operator="containsText" text="VALIDADO">
      <formula>NOT(ISERROR(SEARCH("VALIDADO",N25)))</formula>
    </cfRule>
  </conditionalFormatting>
  <conditionalFormatting sqref="Q25:R25">
    <cfRule type="containsText" dxfId="498" priority="23" operator="containsText" text="PENDIENTE">
      <formula>NOT(ISERROR(SEARCH("PENDIENTE",Q25)))</formula>
    </cfRule>
    <cfRule type="containsText" dxfId="497" priority="24" operator="containsText" text="NO VALIDADO">
      <formula>NOT(ISERROR(SEARCH("NO VALIDADO",Q25)))</formula>
    </cfRule>
    <cfRule type="containsText" dxfId="496" priority="25" operator="containsText" text="VALIDADO">
      <formula>NOT(ISERROR(SEARCH("VALIDADO",Q25)))</formula>
    </cfRule>
  </conditionalFormatting>
  <conditionalFormatting sqref="T25:U25">
    <cfRule type="containsText" dxfId="495" priority="20" operator="containsText" text="PENDIENTE">
      <formula>NOT(ISERROR(SEARCH("PENDIENTE",T25)))</formula>
    </cfRule>
    <cfRule type="containsText" dxfId="494" priority="21" operator="containsText" text="NO VALIDADO">
      <formula>NOT(ISERROR(SEARCH("NO VALIDADO",T25)))</formula>
    </cfRule>
    <cfRule type="containsText" dxfId="493" priority="22" operator="containsText" text="VALIDADO">
      <formula>NOT(ISERROR(SEARCH("VALIDADO",T25)))</formula>
    </cfRule>
  </conditionalFormatting>
  <dataValidations count="6">
    <dataValidation type="list" allowBlank="1" showInputMessage="1" showErrorMessage="1" sqref="K14:K15 O14:O15 S14:S15" xr:uid="{662783D7-E95A-4A64-9DC9-528B95A50091}">
      <formula1>"No Iniciado, En Progreso,Finalizado"</formula1>
    </dataValidation>
    <dataValidation type="list" allowBlank="1" showInputMessage="1" showErrorMessage="1" sqref="AB14:AB15" xr:uid="{8F2E2C6C-F098-4C5D-90A7-AC20C52236F9}">
      <formula1>"No Cumple, Parcial, Cumple, Más que Cumple, Mejor Práctica"</formula1>
    </dataValidation>
    <dataValidation type="list" allowBlank="1" showInputMessage="1" showErrorMessage="1" sqref="Q10 S10" xr:uid="{514151BE-D0A8-4786-8DAA-670A39744B65}">
      <formula1>" Junho,Julho,Agosto,Setembro,Outubro"</formula1>
    </dataValidation>
    <dataValidation type="list" allowBlank="1" showInputMessage="1" showErrorMessage="1" sqref="M12:N12 Q12:R12 U12:V12" xr:uid="{031937F9-EF9F-4E88-BD88-B01671AFC779}">
      <formula1>"Maio,Junho,Julho,Agosto,Setembro,Outubro"</formula1>
    </dataValidation>
    <dataValidation type="list" allowBlank="1" showInputMessage="1" showErrorMessage="1" sqref="O10" xr:uid="{B5599764-2E69-48D9-9747-F8F44CF5B0A3}">
      <formula1>"Alta,Baixa,Não Planificado"</formula1>
    </dataValidation>
    <dataValidation type="list" allowBlank="1" showInputMessage="1" showErrorMessage="1" sqref="D10 R14:R15 N14:N15 V14:V15" xr:uid="{2C25567C-012A-4FCC-A4CC-CA475BF9F123}">
      <formula1>"Não Cumpre, Parcial, Cumpre, Mais que Cumpre, Melhor Prática"</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B99B4909-F047-40CB-84F2-6A092B9C0ADD}">
            <x14:iconSet iconSet="3Stars" showValue="0">
              <x14:cfvo type="percent">
                <xm:f>0</xm:f>
              </x14:cfvo>
              <x14:cfvo type="num">
                <xm:f>2</xm:f>
              </x14:cfvo>
              <x14:cfvo type="num">
                <xm:f>3</xm:f>
              </x14:cfvo>
            </x14:iconSet>
          </x14:cfRule>
          <xm:sqref>M10</xm:sqref>
        </x14:conditionalFormatting>
      </x14:conditionalFormattings>
    </ext>
  </extLst>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6D2E9B-6888-41A2-8495-A12C0A3EC71C}">
  <dimension ref="A1:AB51"/>
  <sheetViews>
    <sheetView showGridLines="0" zoomScale="70" zoomScaleNormal="70" workbookViewId="0">
      <pane xSplit="3" ySplit="4" topLeftCell="H26" activePane="bottomRight" state="frozen"/>
      <selection activeCell="K3" sqref="K3:S4"/>
      <selection pane="topRight" activeCell="K3" sqref="K3:S4"/>
      <selection pane="bottomLeft" activeCell="K3" sqref="K3:S4"/>
      <selection pane="bottomRight" activeCell="K3" sqref="K3:S4"/>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02" t="s">
        <v>668</v>
      </c>
      <c r="L3" s="302"/>
      <c r="M3" s="302"/>
      <c r="N3" s="302"/>
      <c r="O3" s="302"/>
      <c r="P3" s="302"/>
      <c r="Q3" s="302"/>
      <c r="R3" s="302"/>
      <c r="S3" s="302"/>
      <c r="T3" s="63"/>
      <c r="U3" s="63"/>
      <c r="V3" s="63"/>
      <c r="W3" s="10"/>
      <c r="X3" s="10"/>
      <c r="Y3" s="12"/>
      <c r="Z3" s="12"/>
      <c r="AA3" s="12"/>
    </row>
    <row r="4" spans="1:28" ht="35.25" customHeight="1" x14ac:dyDescent="0.35">
      <c r="A4" s="1"/>
      <c r="B4" s="1"/>
      <c r="C4" s="10"/>
      <c r="D4" s="255"/>
      <c r="E4" s="255"/>
      <c r="F4" s="255"/>
      <c r="G4" s="255"/>
      <c r="H4" s="255"/>
      <c r="I4" s="255"/>
      <c r="J4" s="61"/>
      <c r="K4" s="303"/>
      <c r="L4" s="303"/>
      <c r="M4" s="303"/>
      <c r="N4" s="303"/>
      <c r="O4" s="303"/>
      <c r="P4" s="303"/>
      <c r="Q4" s="303"/>
      <c r="R4" s="303"/>
      <c r="S4" s="303"/>
      <c r="T4" s="61"/>
      <c r="U4" s="61"/>
      <c r="V4" s="61"/>
      <c r="W4" s="61"/>
      <c r="X4" s="14"/>
      <c r="Y4" s="21"/>
      <c r="Z4" s="22"/>
      <c r="AA4" s="22"/>
    </row>
    <row r="5" spans="1:28" ht="32.5" x14ac:dyDescent="0.6">
      <c r="A5" s="1"/>
      <c r="B5" s="15"/>
      <c r="C5" s="13"/>
      <c r="D5" s="258" t="s">
        <v>293</v>
      </c>
      <c r="E5" s="258"/>
      <c r="F5" s="258"/>
      <c r="G5" s="258"/>
      <c r="H5" s="258"/>
      <c r="I5" s="258"/>
      <c r="J5" s="26"/>
      <c r="K5" s="258" t="s">
        <v>294</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Não cumpre</v>
      </c>
      <c r="E7" s="47">
        <f>IF($D7="Não cumpre",0,IF($D7="Parcial",$E$18*0.4,IF($D7="Cumpre",$E$18*0.7,IF($D7="Mais que Cumpre",$E$18*0.85,IF($D7="Melhor Prática",$E$18,0)))))</f>
        <v>0</v>
      </c>
      <c r="F7" s="48">
        <f>IF($K$24&lt;&gt;"",IF($K$24=3,3,IF($K$24=2,2,1)),"")</f>
        <v>2</v>
      </c>
      <c r="G7" s="48" t="str">
        <f>IF($N$24&lt;&gt;"",IF($N$24=3,3,IF($N$24=2,2,1)),"")</f>
        <v/>
      </c>
      <c r="H7" s="48" t="str">
        <f>IF($Q$24&lt;&gt;"",IF($Q$24=3,3,IF($Q$24=2,2,1)),"")</f>
        <v/>
      </c>
      <c r="I7" s="48" t="str">
        <f>IF($T$24&lt;&gt;"",IF($T$24=3,3,IF($T$24=2,2,1)),"")</f>
        <v/>
      </c>
      <c r="J7" s="32"/>
      <c r="K7" s="49" t="s">
        <v>297</v>
      </c>
      <c r="L7" s="46" t="s">
        <v>60</v>
      </c>
      <c r="M7" s="260" t="s">
        <v>669</v>
      </c>
      <c r="N7" s="260"/>
      <c r="O7" s="260"/>
      <c r="P7" s="46" t="s">
        <v>62</v>
      </c>
      <c r="Q7" s="260" t="s">
        <v>670</v>
      </c>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f>IF(Q10="Junio",6,IF(Q10="Julio",7,IF(Q10="Agosto",8,IF(Q10="Septiembre",9,IF(Q10="Octubre",10,"")))))</f>
        <v>8</v>
      </c>
      <c r="R9" s="35"/>
      <c r="S9" s="92" t="str">
        <f>IF(S10="Junio",6,IF(S10="Julio",7,IF(S10="Agosto",8,IF(S10="Septiembre",9,IF(S10="Octubre",10,"")))))</f>
        <v/>
      </c>
      <c r="T9" s="33"/>
      <c r="U9" s="33"/>
      <c r="V9" s="33"/>
      <c r="W9" s="1"/>
      <c r="X9" s="1"/>
    </row>
    <row r="10" spans="1:28" ht="59.25" customHeight="1" outlineLevel="1" x14ac:dyDescent="0.35">
      <c r="A10" s="1"/>
      <c r="B10" s="262" t="s">
        <v>299</v>
      </c>
      <c r="C10" s="262"/>
      <c r="D10" s="110" t="s">
        <v>85</v>
      </c>
      <c r="E10" s="51">
        <f>IF($D10="Não cumpre",0,IF($D10="Parcial",$E$18*0.4,IF($D10="Cumpre",$E$18*0.7,IF($D10="Mais que Cumpre",$E$18*0.85,IF($D10="Melhor Prática",$E$18,0)))))</f>
        <v>5.0000000000000001E-3</v>
      </c>
      <c r="F10" s="52" t="str">
        <f>IF(K20="D","D","-")</f>
        <v>-</v>
      </c>
      <c r="G10" s="52" t="str">
        <f>IF(N20="D","D","-")</f>
        <v>-</v>
      </c>
      <c r="H10" s="52" t="str">
        <f>IF(Q20="D","D","-")</f>
        <v>-</v>
      </c>
      <c r="I10" s="52" t="str">
        <f>IF(T20="D","D","-")</f>
        <v>-</v>
      </c>
      <c r="J10" s="32"/>
      <c r="K10" s="65" t="s">
        <v>300</v>
      </c>
      <c r="L10" s="50" t="s">
        <v>66</v>
      </c>
      <c r="M10" s="74">
        <v>2</v>
      </c>
      <c r="N10" s="50" t="s">
        <v>67</v>
      </c>
      <c r="O10" s="53" t="s">
        <v>315</v>
      </c>
      <c r="P10" s="50" t="s">
        <v>69</v>
      </c>
      <c r="Q10" s="91" t="s">
        <v>303</v>
      </c>
      <c r="R10" s="50" t="s">
        <v>71</v>
      </c>
      <c r="S10" s="91" t="s">
        <v>72</v>
      </c>
      <c r="T10" s="50" t="s">
        <v>73</v>
      </c>
      <c r="U10" s="53" t="s">
        <v>302</v>
      </c>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75</v>
      </c>
      <c r="C12" s="263"/>
      <c r="D12" s="265" t="str">
        <f>IF(F12="","",IF(AND(I12=3,H12=3,G12=3,F12=3),"Melhor Prática",
IF(AND(H12=3,G12=3,F12=3),"Mais que Cumpre",
IF(AND(G12=3,F12=3),"Cumpre",
IF(F12=3,"Parcial","Não cumpre")))))</f>
        <v>Melhor Prática</v>
      </c>
      <c r="E12" s="266">
        <f>IF($D12="Não cumpre",0,IF($D12="Parcial",$E$18*0.4,IF($D12="Cumpre",$E$18*0.7,IF($D12="Mais que Cumpre",$E$18*0.85,IF($D12="Melhor Prática",$E$18,0)))))</f>
        <v>5.0000000000000001E-3</v>
      </c>
      <c r="F12" s="261">
        <f>IF($L$24&lt;&gt;"",IF($L$24=3,3,IF($L$24=2,2,1)),"")</f>
        <v>3</v>
      </c>
      <c r="G12" s="261">
        <f>IF($O$24&lt;&gt;"",IF($O$24=3,3,IF($O$24=2,2,1)),"")</f>
        <v>3</v>
      </c>
      <c r="H12" s="261">
        <f>IF($R$24&lt;&gt;"",IF($R$24=3,3,IF($R$24=2,2,1)),"")</f>
        <v>3</v>
      </c>
      <c r="I12" s="261">
        <f>IF($U$24&lt;&gt;"",IF($U$24=3,3,IF($U$24=2,2,1)),"")</f>
        <v>3</v>
      </c>
      <c r="J12" s="32"/>
      <c r="K12" s="299" t="s">
        <v>76</v>
      </c>
      <c r="L12" s="251"/>
      <c r="M12" s="249" t="s">
        <v>72</v>
      </c>
      <c r="N12" s="250"/>
      <c r="O12" s="299" t="s">
        <v>76</v>
      </c>
      <c r="P12" s="251"/>
      <c r="Q12" s="249"/>
      <c r="R12" s="250"/>
      <c r="S12" s="251" t="s">
        <v>76</v>
      </c>
      <c r="T12" s="251"/>
      <c r="U12" s="249" t="s">
        <v>303</v>
      </c>
      <c r="V12" s="250"/>
      <c r="W12" s="9"/>
      <c r="X12" s="9"/>
      <c r="Y12" s="23"/>
      <c r="Z12" s="2"/>
      <c r="AA12" s="2"/>
      <c r="AB12" s="2"/>
    </row>
    <row r="13" spans="1:28" ht="35.25" customHeight="1" outlineLevel="1" x14ac:dyDescent="0.35">
      <c r="A13" s="1"/>
      <c r="B13" s="264"/>
      <c r="C13" s="264"/>
      <c r="D13" s="265" t="str">
        <f t="shared" ref="D13:D14" si="0">IF(F13="","",IF(AND(I13=3,H13=3,G13=3,F13=3),"MEJOR PRÁCTICA",
IF(AND(H13=3,G13=3,F13=3),"MÁS QUE CUMPLE",
IF(AND(G13=3,F13=3),"CUMPLE",
IF(F13=3,"PARCIAL","NO CUMPLE")))))</f>
        <v/>
      </c>
      <c r="E13" s="266">
        <f>IF($D13="No Cumple",0,IF($D13="Parcial",$E$18*0.4,IF($D13="Cumple",$E$18*0.7,IF($D13="Más que Cumple",$E$18*0.85,IF($D13="Mejor Práctica",$E$18,0)))))</f>
        <v>0</v>
      </c>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304</v>
      </c>
      <c r="W13" s="1"/>
      <c r="X13" s="1"/>
      <c r="Z13" s="3"/>
      <c r="AA13" s="4"/>
      <c r="AB13" s="5"/>
    </row>
    <row r="14" spans="1:28" ht="18.75" customHeight="1" outlineLevel="1" x14ac:dyDescent="0.35">
      <c r="A14" s="1"/>
      <c r="B14" s="264"/>
      <c r="C14" s="264"/>
      <c r="D14" s="265" t="str">
        <f t="shared" si="0"/>
        <v/>
      </c>
      <c r="E14" s="266">
        <f>IF($D14="No Cumple",0,IF($D14="Parcial",$E$18*0.4,IF($D14="Cumple",$E$18*0.7,IF($D14="Más que Cumple",$E$18*0.85,IF($D14="Mejor Práctica",$E$18,0)))))</f>
        <v>0</v>
      </c>
      <c r="F14" s="38"/>
      <c r="G14" s="38"/>
      <c r="H14" s="38"/>
      <c r="I14" s="38"/>
      <c r="J14" s="32"/>
      <c r="K14" s="238" t="s">
        <v>1040</v>
      </c>
      <c r="L14" s="239"/>
      <c r="M14" s="239"/>
      <c r="N14" s="243" t="s">
        <v>85</v>
      </c>
      <c r="O14" s="238"/>
      <c r="P14" s="239"/>
      <c r="Q14" s="239"/>
      <c r="R14" s="243"/>
      <c r="S14" s="240"/>
      <c r="T14" s="239"/>
      <c r="U14" s="239"/>
      <c r="V14" s="243"/>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IF(OR(AND(S10=U12,S14&lt;&gt;"finalizado"),AND(S10=Q12,O14&lt;&gt;"finalizado"),AND(S10=M12,K14&lt;&gt;"finalizado")),"Atrasado","No Prazo")),"Não Planificado")</f>
        <v>Finalizado</v>
      </c>
      <c r="E15" s="244"/>
      <c r="F15" s="244"/>
      <c r="G15" s="244"/>
      <c r="H15" s="244"/>
      <c r="I15" s="244"/>
      <c r="J15" s="26"/>
      <c r="K15" s="238"/>
      <c r="L15" s="239"/>
      <c r="M15" s="239"/>
      <c r="N15" s="243"/>
      <c r="O15" s="238"/>
      <c r="P15" s="239"/>
      <c r="Q15" s="239"/>
      <c r="R15" s="243"/>
      <c r="S15" s="240"/>
      <c r="T15" s="239"/>
      <c r="U15" s="239"/>
      <c r="V15" s="243"/>
      <c r="W15" s="1"/>
      <c r="X15" s="1"/>
      <c r="Z15" s="6"/>
      <c r="AA15" s="7"/>
      <c r="AB15" s="7"/>
    </row>
    <row r="16" spans="1:28" ht="21" customHeight="1" x14ac:dyDescent="0.4">
      <c r="A16" s="1"/>
      <c r="B16" s="17"/>
      <c r="C16" s="17"/>
      <c r="D16" s="9"/>
      <c r="E16" s="86" t="str">
        <f>IF(COUNTA(F16:I16)=0,"NBC","BC")</f>
        <v>NBC</v>
      </c>
      <c r="F16" s="86"/>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64</v>
      </c>
      <c r="R17" s="241"/>
      <c r="S17" s="242"/>
      <c r="T17" s="246" t="s">
        <v>85</v>
      </c>
      <c r="U17" s="241"/>
      <c r="V17" s="242"/>
      <c r="W17" s="9"/>
      <c r="X17" s="9"/>
      <c r="Y17" s="23"/>
    </row>
    <row r="18" spans="1:25" ht="20.25" customHeight="1" outlineLevel="2" x14ac:dyDescent="0.35">
      <c r="A18" s="1"/>
      <c r="B18" s="245" t="s">
        <v>317</v>
      </c>
      <c r="C18" s="245"/>
      <c r="D18" s="42" t="s">
        <v>52</v>
      </c>
      <c r="E18" s="39">
        <v>5.0000000000000001E-3</v>
      </c>
      <c r="F18" s="127"/>
      <c r="G18" s="127"/>
      <c r="H18" s="127"/>
      <c r="I18" s="127"/>
      <c r="J18" s="9"/>
      <c r="K18" s="238" t="s">
        <v>671</v>
      </c>
      <c r="L18" s="240"/>
      <c r="M18" s="243"/>
      <c r="N18" s="238" t="s">
        <v>672</v>
      </c>
      <c r="O18" s="240"/>
      <c r="P18" s="243"/>
      <c r="Q18" s="238" t="s">
        <v>673</v>
      </c>
      <c r="R18" s="240"/>
      <c r="S18" s="243"/>
      <c r="T18" s="238" t="s">
        <v>1063</v>
      </c>
      <c r="U18" s="240"/>
      <c r="V18" s="243"/>
      <c r="W18" s="9"/>
      <c r="X18" s="9"/>
      <c r="Y18" s="23"/>
    </row>
    <row r="19" spans="1:25" ht="141.75" customHeight="1" outlineLevel="2" x14ac:dyDescent="0.35">
      <c r="A19" s="1"/>
      <c r="B19" s="245"/>
      <c r="C19" s="245"/>
      <c r="D19" s="42" t="s">
        <v>91</v>
      </c>
      <c r="E19" s="308" t="s">
        <v>674</v>
      </c>
      <c r="F19" s="308"/>
      <c r="G19" s="308"/>
      <c r="H19" s="308"/>
      <c r="I19" s="308"/>
      <c r="J19" s="25"/>
      <c r="K19" s="238"/>
      <c r="L19" s="240"/>
      <c r="M19" s="243"/>
      <c r="N19" s="238"/>
      <c r="O19" s="240"/>
      <c r="P19" s="243"/>
      <c r="Q19" s="238"/>
      <c r="R19" s="240"/>
      <c r="S19" s="243"/>
      <c r="T19" s="238"/>
      <c r="U19" s="240"/>
      <c r="V19" s="243"/>
      <c r="W19" s="9"/>
      <c r="X19" s="9"/>
      <c r="Y19" s="23"/>
    </row>
    <row r="20" spans="1:25" ht="18.75" customHeight="1" outlineLevel="2" x14ac:dyDescent="0.35">
      <c r="A20" s="1"/>
      <c r="B20" s="245"/>
      <c r="C20" s="245"/>
      <c r="D20" s="247" t="s">
        <v>93</v>
      </c>
      <c r="E20" s="248" t="s">
        <v>194</v>
      </c>
      <c r="F20" s="248"/>
      <c r="G20" s="248"/>
      <c r="H20" s="248"/>
      <c r="I20" s="248"/>
      <c r="J20" s="25"/>
      <c r="K20" s="238"/>
      <c r="L20" s="240"/>
      <c r="M20" s="243"/>
      <c r="N20" s="238"/>
      <c r="O20" s="240"/>
      <c r="P20" s="243"/>
      <c r="Q20" s="238"/>
      <c r="R20" s="240"/>
      <c r="S20" s="243"/>
      <c r="T20" s="238"/>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431</v>
      </c>
      <c r="L21" s="240"/>
      <c r="M21" s="243"/>
      <c r="N21" s="238" t="s">
        <v>675</v>
      </c>
      <c r="O21" s="240"/>
      <c r="P21" s="243"/>
      <c r="Q21" s="238" t="s">
        <v>675</v>
      </c>
      <c r="R21" s="240"/>
      <c r="S21" s="243"/>
      <c r="T21" s="238" t="s">
        <v>675</v>
      </c>
      <c r="U21" s="240"/>
      <c r="V21" s="243"/>
      <c r="W21" s="9"/>
      <c r="X21" s="9"/>
      <c r="Y21" s="23"/>
    </row>
    <row r="22" spans="1:25" ht="14.5" x14ac:dyDescent="0.35">
      <c r="A22" s="1"/>
      <c r="B22" s="9"/>
      <c r="C22" s="9"/>
      <c r="D22" s="9"/>
      <c r="E22" s="9"/>
      <c r="F22" s="9"/>
      <c r="G22" s="9"/>
      <c r="H22" s="9"/>
      <c r="I22" s="9"/>
      <c r="J22" s="9"/>
      <c r="K22" s="68"/>
      <c r="L22" s="9"/>
      <c r="M22" s="9"/>
      <c r="N22" s="9"/>
      <c r="O22" s="9"/>
      <c r="P22" s="9"/>
      <c r="Q22" s="9"/>
      <c r="R22" s="9"/>
      <c r="S22" s="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54" t="s">
        <v>99</v>
      </c>
      <c r="U23" s="24" t="s">
        <v>100</v>
      </c>
      <c r="V23" s="55" t="s">
        <v>101</v>
      </c>
      <c r="X23" s="9"/>
      <c r="Y23" s="23"/>
    </row>
    <row r="24" spans="1:25" ht="36.75" customHeight="1" x14ac:dyDescent="0.35">
      <c r="A24" s="1"/>
      <c r="B24" s="9"/>
      <c r="C24" s="9"/>
      <c r="D24" s="9"/>
      <c r="F24" s="235" t="s">
        <v>307</v>
      </c>
      <c r="G24" s="236" t="s">
        <v>36</v>
      </c>
      <c r="H24" s="236"/>
      <c r="I24" s="236"/>
      <c r="K24" s="56">
        <v>2</v>
      </c>
      <c r="L24" s="40">
        <v>3</v>
      </c>
      <c r="M24" s="237"/>
      <c r="N24" s="56"/>
      <c r="O24" s="40">
        <v>3</v>
      </c>
      <c r="P24" s="237"/>
      <c r="Q24" s="56"/>
      <c r="R24" s="40">
        <v>3</v>
      </c>
      <c r="S24" s="237"/>
      <c r="T24" s="56"/>
      <c r="U24" s="40">
        <v>3</v>
      </c>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57"/>
      <c r="U25" s="43"/>
      <c r="V25" s="237"/>
      <c r="X25" s="9"/>
      <c r="Y25" s="23"/>
    </row>
    <row r="26" spans="1:25" ht="208.5" customHeight="1" x14ac:dyDescent="0.35">
      <c r="A26" s="1"/>
      <c r="B26" s="9"/>
      <c r="C26" s="9"/>
      <c r="D26" s="9"/>
      <c r="F26" s="235"/>
      <c r="G26" s="236" t="s">
        <v>308</v>
      </c>
      <c r="H26" s="236"/>
      <c r="I26" s="236"/>
      <c r="K26" s="58" t="s">
        <v>676</v>
      </c>
      <c r="L26" s="45" t="s">
        <v>1066</v>
      </c>
      <c r="M26" s="237"/>
      <c r="N26" s="58"/>
      <c r="O26" s="45" t="s">
        <v>1065</v>
      </c>
      <c r="P26" s="237"/>
      <c r="Q26" s="58"/>
      <c r="R26" s="45" t="s">
        <v>1061</v>
      </c>
      <c r="S26" s="237"/>
      <c r="T26" s="58"/>
      <c r="U26" s="45" t="s">
        <v>1064</v>
      </c>
      <c r="V26" s="237"/>
      <c r="X26" s="9"/>
      <c r="Y26" s="23"/>
    </row>
    <row r="27" spans="1:25" ht="18" customHeight="1" x14ac:dyDescent="0.35">
      <c r="A27" s="1"/>
      <c r="B27" s="9"/>
      <c r="C27" s="9"/>
      <c r="D27" s="9"/>
      <c r="F27" s="235"/>
      <c r="G27" s="236" t="s">
        <v>311</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 ref="M12:N12"/>
    <mergeCell ref="O12:P12"/>
    <mergeCell ref="K17:M17"/>
    <mergeCell ref="N17:P17"/>
    <mergeCell ref="K14:K15"/>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D15:I15"/>
    <mergeCell ref="B18:C21"/>
    <mergeCell ref="K18:M19"/>
    <mergeCell ref="N18:P19"/>
    <mergeCell ref="Q18:S19"/>
    <mergeCell ref="Q17:S17"/>
    <mergeCell ref="T18:V19"/>
    <mergeCell ref="E19:I19"/>
    <mergeCell ref="D20:D21"/>
    <mergeCell ref="E20:I21"/>
    <mergeCell ref="K20:M20"/>
    <mergeCell ref="N20:P20"/>
    <mergeCell ref="V24:V26"/>
    <mergeCell ref="G26:I26"/>
    <mergeCell ref="G27:I49"/>
    <mergeCell ref="Q20:S20"/>
    <mergeCell ref="T20:V20"/>
    <mergeCell ref="K21:M21"/>
    <mergeCell ref="N21:P21"/>
    <mergeCell ref="Q21:S21"/>
    <mergeCell ref="T21:V21"/>
    <mergeCell ref="F24:F49"/>
    <mergeCell ref="G24:I25"/>
    <mergeCell ref="M24:M26"/>
    <mergeCell ref="P24:P26"/>
    <mergeCell ref="S24:S26"/>
  </mergeCells>
  <conditionalFormatting sqref="D15:I15">
    <cfRule type="containsText" dxfId="492" priority="2" operator="containsText" text="Finalizado">
      <formula>NOT(ISERROR(SEARCH("Finalizado",D15)))</formula>
    </cfRule>
    <cfRule type="containsText" dxfId="491" priority="3" operator="containsText" text="Não Planificado">
      <formula>NOT(ISERROR(SEARCH("Não Planificado",D15)))</formula>
    </cfRule>
    <cfRule type="containsText" dxfId="490" priority="4" operator="containsText" text="No Prazo">
      <formula>NOT(ISERROR(SEARCH("No Prazo",D15)))</formula>
    </cfRule>
    <cfRule type="containsText" dxfId="489" priority="5" operator="containsText" text="Atrasado">
      <formula>NOT(ISERROR(SEARCH("Atrasado",D15)))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19">
      <iconSet showValue="0">
        <cfvo type="percent" val="0"/>
        <cfvo type="num" val="2"/>
        <cfvo type="num" val="3"/>
      </iconSet>
    </cfRule>
  </conditionalFormatting>
  <conditionalFormatting sqref="K25:L25">
    <cfRule type="containsText" dxfId="488" priority="29" operator="containsText" text="PENDIENTE">
      <formula>NOT(ISERROR(SEARCH("PENDIENTE",K25)))</formula>
    </cfRule>
    <cfRule type="containsText" dxfId="487" priority="30" operator="containsText" text="NO VALIDADO">
      <formula>NOT(ISERROR(SEARCH("NO VALIDADO",K25)))</formula>
    </cfRule>
    <cfRule type="containsText" dxfId="486" priority="31" operator="containsText" text="VALIDADO">
      <formula>NOT(ISERROR(SEARCH("VALIDADO",K25)))</formula>
    </cfRule>
  </conditionalFormatting>
  <conditionalFormatting sqref="N25:O25">
    <cfRule type="containsText" dxfId="485" priority="26" operator="containsText" text="PENDIENTE">
      <formula>NOT(ISERROR(SEARCH("PENDIENTE",N25)))</formula>
    </cfRule>
    <cfRule type="containsText" dxfId="484" priority="27" operator="containsText" text="NO VALIDADO">
      <formula>NOT(ISERROR(SEARCH("NO VALIDADO",N25)))</formula>
    </cfRule>
    <cfRule type="containsText" dxfId="483" priority="28" operator="containsText" text="VALIDADO">
      <formula>NOT(ISERROR(SEARCH("VALIDADO",N25)))</formula>
    </cfRule>
  </conditionalFormatting>
  <conditionalFormatting sqref="Q25:R25">
    <cfRule type="containsText" dxfId="482" priority="23" operator="containsText" text="PENDIENTE">
      <formula>NOT(ISERROR(SEARCH("PENDIENTE",Q25)))</formula>
    </cfRule>
    <cfRule type="containsText" dxfId="481" priority="24" operator="containsText" text="NO VALIDADO">
      <formula>NOT(ISERROR(SEARCH("NO VALIDADO",Q25)))</formula>
    </cfRule>
    <cfRule type="containsText" dxfId="480" priority="25" operator="containsText" text="VALIDADO">
      <formula>NOT(ISERROR(SEARCH("VALIDADO",Q25)))</formula>
    </cfRule>
  </conditionalFormatting>
  <conditionalFormatting sqref="T25:U25">
    <cfRule type="containsText" dxfId="479" priority="20" operator="containsText" text="PENDIENTE">
      <formula>NOT(ISERROR(SEARCH("PENDIENTE",T25)))</formula>
    </cfRule>
    <cfRule type="containsText" dxfId="478" priority="21" operator="containsText" text="NO VALIDADO">
      <formula>NOT(ISERROR(SEARCH("NO VALIDADO",T25)))</formula>
    </cfRule>
    <cfRule type="containsText" dxfId="477" priority="22" operator="containsText" text="VALIDADO">
      <formula>NOT(ISERROR(SEARCH("VALIDADO",T25)))</formula>
    </cfRule>
  </conditionalFormatting>
  <dataValidations count="6">
    <dataValidation type="list" allowBlank="1" showInputMessage="1" showErrorMessage="1" sqref="AB14:AB15" xr:uid="{A99235C4-B922-4C23-84B5-1BCF372719CD}">
      <formula1>"No Cumple, Parcial, Cumple, Más que Cumple, Mejor Práctica"</formula1>
    </dataValidation>
    <dataValidation type="list" allowBlank="1" showInputMessage="1" showErrorMessage="1" sqref="K14:K15 O14:O15 S14:S15" xr:uid="{74BEF59E-0249-400B-8893-942D611B6DC5}">
      <formula1>"No Iniciado, En Progreso,Finalizado"</formula1>
    </dataValidation>
    <dataValidation type="list" allowBlank="1" showInputMessage="1" showErrorMessage="1" sqref="Q10 S10" xr:uid="{5FFC1D5B-6898-44BE-ACC7-407186B25F1C}">
      <formula1>" Junho,Julho,Agosto,Setembro,Outubro"</formula1>
    </dataValidation>
    <dataValidation type="list" allowBlank="1" showInputMessage="1" showErrorMessage="1" sqref="M12:N12 Q12:R12 U12:V12" xr:uid="{C9250FAA-273D-4886-B1BB-321A5DD80C05}">
      <formula1>"Maio,Junho,Julho,Agosto,Setembro,Outubro"</formula1>
    </dataValidation>
    <dataValidation type="list" allowBlank="1" showInputMessage="1" showErrorMessage="1" sqref="O10" xr:uid="{85400FDF-93B1-4546-A8FB-B05251ADC1DE}">
      <formula1>"Alta,Baixa,Não Planificado"</formula1>
    </dataValidation>
    <dataValidation type="list" allowBlank="1" showInputMessage="1" showErrorMessage="1" sqref="D10 R14:R15 N14:N15 V14:V15" xr:uid="{0F9B2E9B-4B89-4B3E-BF17-E0E28CE78797}">
      <formula1>"Não Cumpre, Parcial, Cumpre, Mais que Cumpre, Melhor Prática"</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4E3B2259-B904-4DAD-9E3C-49D35DC06E92}">
            <x14:iconSet iconSet="3Stars" showValue="0">
              <x14:cfvo type="percent">
                <xm:f>0</xm:f>
              </x14:cfvo>
              <x14:cfvo type="num">
                <xm:f>2</xm:f>
              </x14:cfvo>
              <x14:cfvo type="num">
                <xm:f>3</xm:f>
              </x14:cfvo>
            </x14:iconSet>
          </x14:cfRule>
          <xm:sqref>M10</xm:sqref>
        </x14:conditionalFormatting>
      </x14:conditionalFormattings>
    </ext>
  </extLst>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9170DA-88AB-4E54-AA26-158934F540B6}">
  <dimension ref="A1:AB51"/>
  <sheetViews>
    <sheetView showGridLines="0" zoomScale="70" zoomScaleNormal="70" workbookViewId="0">
      <pane xSplit="3" ySplit="4" topLeftCell="I16" activePane="bottomRight" state="frozen"/>
      <selection activeCell="K3" sqref="K3:S4"/>
      <selection pane="topRight" activeCell="K3" sqref="K3:S4"/>
      <selection pane="bottomLeft" activeCell="K3" sqref="K3:S4"/>
      <selection pane="bottomRight"/>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21" t="s">
        <v>677</v>
      </c>
      <c r="L3" s="321"/>
      <c r="M3" s="321"/>
      <c r="N3" s="321"/>
      <c r="O3" s="321"/>
      <c r="P3" s="321"/>
      <c r="Q3" s="321"/>
      <c r="R3" s="321"/>
      <c r="S3" s="321"/>
      <c r="T3" s="63"/>
      <c r="U3" s="63"/>
      <c r="V3" s="63"/>
      <c r="W3" s="10"/>
      <c r="X3" s="10"/>
      <c r="Y3" s="12"/>
      <c r="Z3" s="12"/>
      <c r="AA3" s="12"/>
    </row>
    <row r="4" spans="1:28" ht="35.25" customHeight="1" x14ac:dyDescent="0.35">
      <c r="A4" s="1"/>
      <c r="B4" s="1"/>
      <c r="C4" s="10"/>
      <c r="D4" s="255"/>
      <c r="E4" s="255"/>
      <c r="F4" s="255"/>
      <c r="G4" s="255"/>
      <c r="H4" s="255"/>
      <c r="I4" s="255"/>
      <c r="J4" s="61"/>
      <c r="K4" s="322"/>
      <c r="L4" s="322"/>
      <c r="M4" s="322"/>
      <c r="N4" s="322"/>
      <c r="O4" s="322"/>
      <c r="P4" s="322"/>
      <c r="Q4" s="322"/>
      <c r="R4" s="322"/>
      <c r="S4" s="322"/>
      <c r="T4" s="61"/>
      <c r="U4" s="61"/>
      <c r="V4" s="61"/>
      <c r="W4" s="61"/>
      <c r="X4" s="14"/>
      <c r="Y4" s="21"/>
      <c r="Z4" s="22"/>
      <c r="AA4" s="22"/>
    </row>
    <row r="5" spans="1:28" ht="32.5" x14ac:dyDescent="0.6">
      <c r="A5" s="1"/>
      <c r="B5" s="15"/>
      <c r="C5" s="13"/>
      <c r="D5" s="258" t="s">
        <v>49</v>
      </c>
      <c r="E5" s="258"/>
      <c r="F5" s="258"/>
      <c r="G5" s="258"/>
      <c r="H5" s="258"/>
      <c r="I5" s="258"/>
      <c r="J5" s="26"/>
      <c r="K5" s="258" t="s">
        <v>678</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Cumpre</v>
      </c>
      <c r="E7" s="47">
        <f>IF($D7="Não cumpre",0,IF($D7="Parcial",$E$18*0.4,IF($D7="Cumpre",$E$18*0.7,IF($D7="Mais que cumpre",$E$18*0.85,IF($D7="Melhor Prática",$E$18,0)))))</f>
        <v>1.3999999999999999E-2</v>
      </c>
      <c r="F7" s="48">
        <f>IF($K$24&lt;&gt;"",IF($K$24=3,3,IF($K$24=2,2,1)),"")</f>
        <v>3</v>
      </c>
      <c r="G7" s="48">
        <f>IF($N$24&lt;&gt;"",IF($N$24=3,3,IF($N$24=2,2,1)),"")</f>
        <v>3</v>
      </c>
      <c r="H7" s="48">
        <f>IF($Q$24&lt;&gt;"",IF($Q$24=3,3,IF($Q$24=2,2,1)),"")</f>
        <v>1</v>
      </c>
      <c r="I7" s="48" t="str">
        <f>IF($T$24&lt;&gt;"",IF($T$24=3,3,IF($T$24=2,2,1)),"")</f>
        <v/>
      </c>
      <c r="J7" s="32"/>
      <c r="K7" s="49" t="s">
        <v>679</v>
      </c>
      <c r="L7" s="46" t="s">
        <v>60</v>
      </c>
      <c r="M7" s="260" t="s">
        <v>680</v>
      </c>
      <c r="N7" s="260"/>
      <c r="O7" s="260"/>
      <c r="P7" s="46" t="s">
        <v>62</v>
      </c>
      <c r="Q7" s="260"/>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t="str">
        <f>IF(Q10="Junho",6,IF(Q10="Julho",7,IF(Q10="Agosto",8,IF(Q10="Setembro",9,IF(Q10="Outubro",10,"")))))</f>
        <v/>
      </c>
      <c r="R9" s="35"/>
      <c r="S9" s="92" t="str">
        <f>IF(S10="Junho",6,IF(S10="Julho",7,IF(S10="Agosto",8,IF(S10="Setembro",9,IF(S10="Outubro",10,"")))))</f>
        <v/>
      </c>
      <c r="T9" s="33"/>
      <c r="U9" s="33"/>
      <c r="V9" s="33"/>
      <c r="W9" s="1"/>
      <c r="X9" s="1"/>
    </row>
    <row r="10" spans="1:28" ht="59.25" customHeight="1" outlineLevel="1" x14ac:dyDescent="0.35">
      <c r="A10" s="1"/>
      <c r="B10" s="262" t="s">
        <v>681</v>
      </c>
      <c r="C10" s="262"/>
      <c r="D10" s="110" t="s">
        <v>83</v>
      </c>
      <c r="E10" s="51">
        <f>IF($D10="Não cumpre",0,IF($D10="Parcial",$E$18*0.4,IF($D10="Cumpre",$E$18*0.7,IF($D10="Mais que cumpre",$E$18*0.85,IF($D10="Melhor Prática",$E$18,0)))))</f>
        <v>1.3999999999999999E-2</v>
      </c>
      <c r="F10" s="52" t="str">
        <f>IF(K20="D","D","-")</f>
        <v>-</v>
      </c>
      <c r="G10" s="52" t="str">
        <f>IF(N20="D","D","-")</f>
        <v>-</v>
      </c>
      <c r="H10" s="52" t="str">
        <f>IF(Q20="D","D","-")</f>
        <v>-</v>
      </c>
      <c r="I10" s="52" t="str">
        <f>IF(T20="D","D","-")</f>
        <v>-</v>
      </c>
      <c r="J10" s="32"/>
      <c r="K10" s="65" t="s">
        <v>682</v>
      </c>
      <c r="L10" s="50" t="s">
        <v>66</v>
      </c>
      <c r="M10" s="74">
        <v>1</v>
      </c>
      <c r="N10" s="50" t="s">
        <v>67</v>
      </c>
      <c r="O10" s="53" t="s">
        <v>683</v>
      </c>
      <c r="P10" s="50" t="s">
        <v>69</v>
      </c>
      <c r="Q10" s="91"/>
      <c r="R10" s="50" t="s">
        <v>71</v>
      </c>
      <c r="S10" s="91"/>
      <c r="T10" s="50" t="s">
        <v>73</v>
      </c>
      <c r="U10" s="53"/>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684</v>
      </c>
      <c r="C12" s="263"/>
      <c r="D12" s="265" t="str">
        <f>IF(F12="","",IF(AND(I12=3,H12=3,G12=3,F12=3),"Melhor Prática",
IF(AND(H12=3,G12=3,F12=3),"Mais que cumpre",
IF(AND(G12=3,F12=3),"Cumpre",
IF(F12=3,"Parcial","Não cumpre")))))</f>
        <v/>
      </c>
      <c r="E12" s="266">
        <f>IF($D12="Não cumpre",0,IF($D12="Parcial",$E$18*0.4,IF($D12="Cumpre",$E$18*0.7,IF($D12="Mais que cumpre",$E$18*0.85,IF($D12="Melhor Prática",$E$18,0)))))</f>
        <v>0</v>
      </c>
      <c r="F12" s="261" t="str">
        <f>IF($L$24&lt;&gt;"",IF($L$24=3,3,IF($L$24=2,2,1)),"")</f>
        <v/>
      </c>
      <c r="G12" s="261" t="str">
        <f>IF($O$24&lt;&gt;"",IF($O$24=3,3,IF($O$24=2,2,1)),"")</f>
        <v/>
      </c>
      <c r="H12" s="261" t="str">
        <f>IF($R$24&lt;&gt;"",IF($R$24=3,3,IF($R$24=2,2,1)),"")</f>
        <v/>
      </c>
      <c r="I12" s="261" t="str">
        <f>IF($U$24&lt;&gt;"",IF($U$24=3,3,IF($U$24=2,2,1)),"")</f>
        <v/>
      </c>
      <c r="J12" s="32"/>
      <c r="K12" s="299" t="s">
        <v>76</v>
      </c>
      <c r="L12" s="251"/>
      <c r="M12" s="249"/>
      <c r="N12" s="250"/>
      <c r="O12" s="299" t="s">
        <v>76</v>
      </c>
      <c r="P12" s="251"/>
      <c r="Q12" s="249"/>
      <c r="R12" s="250"/>
      <c r="S12" s="251" t="s">
        <v>76</v>
      </c>
      <c r="T12" s="251"/>
      <c r="U12" s="323"/>
      <c r="V12" s="323"/>
      <c r="W12" s="9"/>
      <c r="X12" s="9"/>
      <c r="Y12" s="23"/>
      <c r="Z12" s="2"/>
      <c r="AA12" s="2"/>
      <c r="AB12" s="2"/>
    </row>
    <row r="13" spans="1:28" ht="35.25" customHeight="1" outlineLevel="1" x14ac:dyDescent="0.35">
      <c r="A13" s="1"/>
      <c r="B13" s="264"/>
      <c r="C13" s="264"/>
      <c r="D13" s="265"/>
      <c r="E13" s="266"/>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79</v>
      </c>
      <c r="W13" s="1"/>
      <c r="X13" s="1"/>
      <c r="Z13" s="3"/>
      <c r="AA13" s="4"/>
      <c r="AB13" s="5"/>
    </row>
    <row r="14" spans="1:28" ht="18.75" customHeight="1" outlineLevel="1" x14ac:dyDescent="0.35">
      <c r="A14" s="1"/>
      <c r="B14" s="264"/>
      <c r="C14" s="264"/>
      <c r="D14" s="265"/>
      <c r="E14" s="266"/>
      <c r="F14" s="38"/>
      <c r="G14" s="38"/>
      <c r="H14" s="38"/>
      <c r="I14" s="38"/>
      <c r="J14" s="32"/>
      <c r="K14" s="238"/>
      <c r="L14" s="239"/>
      <c r="M14" s="239"/>
      <c r="N14" s="243"/>
      <c r="O14" s="238"/>
      <c r="P14" s="239"/>
      <c r="Q14" s="239"/>
      <c r="R14" s="243"/>
      <c r="S14" s="240"/>
      <c r="T14" s="239"/>
      <c r="U14" s="239"/>
      <c r="V14" s="240"/>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IF(OR(AND(S10=U12,S14&lt;&gt;"finalizado"),AND(S10=Q12,O14&lt;&gt;"finalizado"),AND(S10=M12,K14&lt;&gt;"finalizado")),"Atrasado","À Tempo")),"Não Planificado")</f>
        <v>Não Planificado</v>
      </c>
      <c r="E15" s="244"/>
      <c r="F15" s="244"/>
      <c r="G15" s="244"/>
      <c r="H15" s="244"/>
      <c r="I15" s="244"/>
      <c r="J15" s="26"/>
      <c r="K15" s="238"/>
      <c r="L15" s="239"/>
      <c r="M15" s="239"/>
      <c r="N15" s="243"/>
      <c r="O15" s="238"/>
      <c r="P15" s="239"/>
      <c r="Q15" s="239"/>
      <c r="R15" s="243"/>
      <c r="S15" s="240"/>
      <c r="T15" s="239"/>
      <c r="U15" s="239"/>
      <c r="V15" s="240"/>
      <c r="W15" s="1"/>
      <c r="X15" s="1"/>
      <c r="Z15" s="6"/>
      <c r="AA15" s="7"/>
      <c r="AB15" s="7"/>
    </row>
    <row r="16" spans="1:28" ht="21" customHeight="1" x14ac:dyDescent="0.4">
      <c r="A16" s="1"/>
      <c r="B16" s="17"/>
      <c r="C16" s="17"/>
      <c r="D16" s="9"/>
      <c r="E16" s="86" t="str">
        <f>IF(COUNTA(F16:I16)=0,"NBC","BC")</f>
        <v>NBC</v>
      </c>
      <c r="F16" s="86"/>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685</v>
      </c>
      <c r="R17" s="241"/>
      <c r="S17" s="242"/>
      <c r="T17" s="246" t="s">
        <v>85</v>
      </c>
      <c r="U17" s="241"/>
      <c r="V17" s="242"/>
      <c r="W17" s="9"/>
      <c r="X17" s="9"/>
      <c r="Y17" s="23"/>
    </row>
    <row r="18" spans="1:25" ht="20.25" customHeight="1" outlineLevel="2" x14ac:dyDescent="0.35">
      <c r="A18" s="1"/>
      <c r="B18" s="245" t="s">
        <v>317</v>
      </c>
      <c r="C18" s="245"/>
      <c r="D18" s="42" t="s">
        <v>52</v>
      </c>
      <c r="E18" s="39">
        <v>0.02</v>
      </c>
      <c r="F18" s="127"/>
      <c r="G18" s="127"/>
      <c r="H18" s="127"/>
      <c r="I18" s="127"/>
      <c r="J18" s="9"/>
      <c r="K18" s="238" t="s">
        <v>686</v>
      </c>
      <c r="L18" s="240"/>
      <c r="M18" s="243"/>
      <c r="N18" s="238" t="s">
        <v>687</v>
      </c>
      <c r="O18" s="240"/>
      <c r="P18" s="243"/>
      <c r="Q18" s="238" t="s">
        <v>688</v>
      </c>
      <c r="R18" s="240"/>
      <c r="S18" s="243"/>
      <c r="T18" s="238" t="s">
        <v>689</v>
      </c>
      <c r="U18" s="240"/>
      <c r="V18" s="243"/>
      <c r="W18" s="9"/>
      <c r="X18" s="9"/>
      <c r="Y18" s="23"/>
    </row>
    <row r="19" spans="1:25" ht="141.75" customHeight="1" outlineLevel="2" x14ac:dyDescent="0.35">
      <c r="A19" s="1"/>
      <c r="B19" s="245"/>
      <c r="C19" s="245"/>
      <c r="D19" s="42" t="s">
        <v>91</v>
      </c>
      <c r="E19" s="308" t="s">
        <v>690</v>
      </c>
      <c r="F19" s="308"/>
      <c r="G19" s="308"/>
      <c r="H19" s="308"/>
      <c r="I19" s="308"/>
      <c r="J19" s="25"/>
      <c r="K19" s="238"/>
      <c r="L19" s="240"/>
      <c r="M19" s="243"/>
      <c r="N19" s="238"/>
      <c r="O19" s="240"/>
      <c r="P19" s="243"/>
      <c r="Q19" s="238"/>
      <c r="R19" s="240"/>
      <c r="S19" s="243"/>
      <c r="T19" s="238"/>
      <c r="U19" s="240"/>
      <c r="V19" s="243"/>
      <c r="W19" s="9"/>
      <c r="X19" s="9"/>
      <c r="Y19" s="23"/>
    </row>
    <row r="20" spans="1:25" ht="18.75" customHeight="1" outlineLevel="2" x14ac:dyDescent="0.35">
      <c r="A20" s="1"/>
      <c r="B20" s="245"/>
      <c r="C20" s="245"/>
      <c r="D20" s="247" t="s">
        <v>93</v>
      </c>
      <c r="E20" s="248" t="s">
        <v>178</v>
      </c>
      <c r="F20" s="248"/>
      <c r="G20" s="248"/>
      <c r="H20" s="248"/>
      <c r="I20" s="248"/>
      <c r="J20" s="25"/>
      <c r="K20" s="238"/>
      <c r="L20" s="240"/>
      <c r="M20" s="243"/>
      <c r="N20" s="238"/>
      <c r="O20" s="240"/>
      <c r="P20" s="243"/>
      <c r="Q20" s="238"/>
      <c r="R20" s="240"/>
      <c r="S20" s="243"/>
      <c r="T20" s="238"/>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691</v>
      </c>
      <c r="L21" s="240"/>
      <c r="M21" s="243"/>
      <c r="N21" s="238" t="s">
        <v>513</v>
      </c>
      <c r="O21" s="240"/>
      <c r="P21" s="243"/>
      <c r="Q21" s="238" t="s">
        <v>692</v>
      </c>
      <c r="R21" s="240"/>
      <c r="S21" s="243"/>
      <c r="T21" s="238" t="s">
        <v>98</v>
      </c>
      <c r="U21" s="240"/>
      <c r="V21" s="243"/>
      <c r="W21" s="9"/>
      <c r="X21" s="9"/>
      <c r="Y21" s="23"/>
    </row>
    <row r="22" spans="1:25" ht="14.5" x14ac:dyDescent="0.35">
      <c r="A22" s="1"/>
      <c r="B22" s="9"/>
      <c r="C22" s="9"/>
      <c r="D22" s="9"/>
      <c r="E22" s="9"/>
      <c r="F22" s="9"/>
      <c r="G22" s="9"/>
      <c r="H22" s="9"/>
      <c r="I22" s="9"/>
      <c r="J22" s="9"/>
      <c r="K22" s="68"/>
      <c r="L22" s="9"/>
      <c r="M22" s="9"/>
      <c r="N22" s="9"/>
      <c r="O22" s="9"/>
      <c r="P22" s="9"/>
      <c r="Q22" s="9"/>
      <c r="R22" s="9"/>
      <c r="S22" s="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54" t="s">
        <v>99</v>
      </c>
      <c r="U23" s="24" t="s">
        <v>100</v>
      </c>
      <c r="V23" s="55" t="s">
        <v>101</v>
      </c>
      <c r="X23" s="9"/>
      <c r="Y23" s="23"/>
    </row>
    <row r="24" spans="1:25" ht="36.75" customHeight="1" x14ac:dyDescent="0.35">
      <c r="A24" s="1"/>
      <c r="B24" s="9"/>
      <c r="C24" s="9"/>
      <c r="D24" s="9"/>
      <c r="F24" s="235" t="s">
        <v>693</v>
      </c>
      <c r="G24" s="236" t="s">
        <v>36</v>
      </c>
      <c r="H24" s="236"/>
      <c r="I24" s="236"/>
      <c r="K24" s="56">
        <v>3</v>
      </c>
      <c r="L24" s="40"/>
      <c r="M24" s="237"/>
      <c r="N24" s="56">
        <v>3</v>
      </c>
      <c r="O24" s="40"/>
      <c r="P24" s="237"/>
      <c r="Q24" s="56">
        <v>1</v>
      </c>
      <c r="R24" s="40"/>
      <c r="S24" s="237"/>
      <c r="T24" s="56"/>
      <c r="U24" s="40"/>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57"/>
      <c r="U25" s="43"/>
      <c r="V25" s="237"/>
      <c r="X25" s="9"/>
      <c r="Y25" s="23"/>
    </row>
    <row r="26" spans="1:25" ht="208.5" customHeight="1" x14ac:dyDescent="0.35">
      <c r="A26" s="1"/>
      <c r="B26" s="9"/>
      <c r="C26" s="9"/>
      <c r="D26" s="9"/>
      <c r="F26" s="235"/>
      <c r="G26" s="236" t="s">
        <v>78</v>
      </c>
      <c r="H26" s="236"/>
      <c r="I26" s="236"/>
      <c r="K26" s="58" t="s">
        <v>694</v>
      </c>
      <c r="L26" s="45"/>
      <c r="M26" s="237"/>
      <c r="N26" s="58" t="s">
        <v>695</v>
      </c>
      <c r="O26" s="45"/>
      <c r="P26" s="237"/>
      <c r="Q26" s="58" t="s">
        <v>696</v>
      </c>
      <c r="R26" s="45"/>
      <c r="S26" s="237"/>
      <c r="T26" s="58"/>
      <c r="U26" s="45"/>
      <c r="V26" s="237"/>
      <c r="X26" s="9"/>
      <c r="Y26" s="23"/>
    </row>
    <row r="27" spans="1:25" ht="18" customHeight="1" x14ac:dyDescent="0.35">
      <c r="A27" s="1"/>
      <c r="B27" s="9"/>
      <c r="C27" s="9"/>
      <c r="D27" s="9"/>
      <c r="F27" s="235"/>
      <c r="G27" s="236" t="s">
        <v>105</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F24:F49"/>
    <mergeCell ref="G24:I25"/>
    <mergeCell ref="M24:M26"/>
    <mergeCell ref="P24:P26"/>
    <mergeCell ref="S24:S26"/>
    <mergeCell ref="V24:V26"/>
    <mergeCell ref="G26:I26"/>
    <mergeCell ref="G27:I49"/>
    <mergeCell ref="Q20:S20"/>
    <mergeCell ref="T20:V20"/>
    <mergeCell ref="K21:M21"/>
    <mergeCell ref="N21:P21"/>
    <mergeCell ref="Q21:S21"/>
    <mergeCell ref="T21:V21"/>
    <mergeCell ref="T18:V19"/>
    <mergeCell ref="E19:I19"/>
    <mergeCell ref="D20:D21"/>
    <mergeCell ref="E20:I21"/>
    <mergeCell ref="K20:M20"/>
    <mergeCell ref="N20:P20"/>
    <mergeCell ref="D15:I15"/>
    <mergeCell ref="B18:C21"/>
    <mergeCell ref="K18:M19"/>
    <mergeCell ref="N18:P19"/>
    <mergeCell ref="Q18:S19"/>
    <mergeCell ref="Q17:S17"/>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M12:N12"/>
    <mergeCell ref="O12:P12"/>
    <mergeCell ref="K17:M17"/>
    <mergeCell ref="N17:P17"/>
    <mergeCell ref="K14:K15"/>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s>
  <conditionalFormatting sqref="D15:I15">
    <cfRule type="containsText" dxfId="476" priority="2" operator="containsText" text="Finalizado">
      <formula>NOT(ISERROR(SEARCH("Finalizado",D15)))</formula>
    </cfRule>
    <cfRule type="containsText" dxfId="475" priority="3" operator="containsText" text="No Planificado">
      <formula>NOT(ISERROR(SEARCH("No Planificado",D15)))</formula>
    </cfRule>
    <cfRule type="containsText" dxfId="474" priority="4" operator="containsText" text="A Tiempo">
      <formula>NOT(ISERROR(SEARCH("A Tiempo",D15)))</formula>
    </cfRule>
    <cfRule type="containsText" dxfId="473" priority="5" operator="containsText" text="Retrasado">
      <formula>NOT(ISERROR(SEARCH("Retrasado",D15)))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10">
      <iconSet showValue="0">
        <cfvo type="percent" val="0"/>
        <cfvo type="num" val="2"/>
        <cfvo type="num" val="3"/>
      </iconSet>
    </cfRule>
  </conditionalFormatting>
  <conditionalFormatting sqref="K25:L25">
    <cfRule type="containsText" dxfId="472" priority="20" operator="containsText" text="PENDIENTE">
      <formula>NOT(ISERROR(SEARCH("PENDIENTE",K25)))</formula>
    </cfRule>
    <cfRule type="containsText" dxfId="471" priority="21" operator="containsText" text="NO VALIDADO">
      <formula>NOT(ISERROR(SEARCH("NO VALIDADO",K25)))</formula>
    </cfRule>
    <cfRule type="containsText" dxfId="470" priority="22" operator="containsText" text="VALIDADO">
      <formula>NOT(ISERROR(SEARCH("VALIDADO",K25)))</formula>
    </cfRule>
  </conditionalFormatting>
  <conditionalFormatting sqref="N25:O25">
    <cfRule type="containsText" dxfId="469" priority="17" operator="containsText" text="PENDIENTE">
      <formula>NOT(ISERROR(SEARCH("PENDIENTE",N25)))</formula>
    </cfRule>
    <cfRule type="containsText" dxfId="468" priority="18" operator="containsText" text="NO VALIDADO">
      <formula>NOT(ISERROR(SEARCH("NO VALIDADO",N25)))</formula>
    </cfRule>
    <cfRule type="containsText" dxfId="467" priority="19" operator="containsText" text="VALIDADO">
      <formula>NOT(ISERROR(SEARCH("VALIDADO",N25)))</formula>
    </cfRule>
  </conditionalFormatting>
  <conditionalFormatting sqref="Q25:R25">
    <cfRule type="containsText" dxfId="466" priority="14" operator="containsText" text="PENDIENTE">
      <formula>NOT(ISERROR(SEARCH("PENDIENTE",Q25)))</formula>
    </cfRule>
    <cfRule type="containsText" dxfId="465" priority="15" operator="containsText" text="NO VALIDADO">
      <formula>NOT(ISERROR(SEARCH("NO VALIDADO",Q25)))</formula>
    </cfRule>
    <cfRule type="containsText" dxfId="464" priority="16" operator="containsText" text="VALIDADO">
      <formula>NOT(ISERROR(SEARCH("VALIDADO",Q25)))</formula>
    </cfRule>
  </conditionalFormatting>
  <conditionalFormatting sqref="T25:U25">
    <cfRule type="containsText" dxfId="463" priority="11" operator="containsText" text="PENDIENTE">
      <formula>NOT(ISERROR(SEARCH("PENDIENTE",T25)))</formula>
    </cfRule>
    <cfRule type="containsText" dxfId="462" priority="12" operator="containsText" text="NO VALIDADO">
      <formula>NOT(ISERROR(SEARCH("NO VALIDADO",T25)))</formula>
    </cfRule>
    <cfRule type="containsText" dxfId="461" priority="13" operator="containsText" text="VALIDADO">
      <formula>NOT(ISERROR(SEARCH("VALIDADO",T25)))</formula>
    </cfRule>
  </conditionalFormatting>
  <dataValidations count="6">
    <dataValidation type="list" allowBlank="1" showInputMessage="1" showErrorMessage="1" sqref="K14:K15 O14:O15 S14:S15" xr:uid="{38F824D6-D048-434F-BDE9-E284059DB32B}">
      <formula1>"No Iniciado, En Progreso,Finalizado"</formula1>
    </dataValidation>
    <dataValidation type="list" allowBlank="1" showInputMessage="1" showErrorMessage="1" sqref="M12 Q12 U12" xr:uid="{6F9CC5A6-BD0D-4C24-ADB2-60511225AFD7}">
      <formula1>"Mayo,Junio,Julio,Agosto,Septiembre,Octubre"</formula1>
    </dataValidation>
    <dataValidation type="list" allowBlank="1" showInputMessage="1" showErrorMessage="1" sqref="AB14:AB15 R14:R15 N14:N15 V14:V15" xr:uid="{AE0BD222-8121-4C52-A9DD-8DFD163E9B6F}">
      <formula1>"No Cumple, Parcial, Cumple, Más que Cumple, Mejor Práctica"</formula1>
    </dataValidation>
    <dataValidation type="list" allowBlank="1" showInputMessage="1" showErrorMessage="1" sqref="O10" xr:uid="{06E8CCEC-03C1-49F7-AD8E-4C95D76F941F}">
      <formula1>"Alta,Baja,No Planificado"</formula1>
    </dataValidation>
    <dataValidation type="list" allowBlank="1" showInputMessage="1" showErrorMessage="1" sqref="S10 Q10" xr:uid="{8D3850AC-47A3-4CBC-9E2A-275B4A4D5294}">
      <formula1>"Junio,Julio,Agosto,Septiembre,Octubre"</formula1>
    </dataValidation>
    <dataValidation type="list" allowBlank="1" showInputMessage="1" showErrorMessage="1" sqref="D10" xr:uid="{D5654035-A453-4ECA-9CC5-8E7E67FD7566}">
      <formula1>"Não Cumpre, Parcial, Cumpre, Mais que Cumpre, Melhor Prática"</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8234174F-ED25-4EBE-8587-A9764B37E3F4}">
            <x14:iconSet iconSet="3Stars" showValue="0">
              <x14:cfvo type="percent">
                <xm:f>0</xm:f>
              </x14:cfvo>
              <x14:cfvo type="num">
                <xm:f>2</xm:f>
              </x14:cfvo>
              <x14:cfvo type="num">
                <xm:f>3</xm:f>
              </x14:cfvo>
            </x14:iconSet>
          </x14:cfRule>
          <xm:sqref>M10</xm:sqref>
        </x14:conditionalFormatting>
      </x14:conditionalFormattings>
    </ext>
  </extLst>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80423AC-FBD5-4EEA-A389-1D0FDB796258}">
  <dimension ref="A1:AB51"/>
  <sheetViews>
    <sheetView showGridLines="0" zoomScale="70" zoomScaleNormal="70" workbookViewId="0">
      <pane xSplit="3" ySplit="4" topLeftCell="P26" activePane="bottomRight" state="frozen"/>
      <selection activeCell="K3" sqref="K3:S4"/>
      <selection pane="topRight" activeCell="K3" sqref="K3:S4"/>
      <selection pane="bottomLeft" activeCell="K3" sqref="K3:S4"/>
      <selection pane="bottomRight" activeCell="K3" sqref="K3:S4"/>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24" t="s">
        <v>697</v>
      </c>
      <c r="L3" s="324"/>
      <c r="M3" s="324"/>
      <c r="N3" s="324"/>
      <c r="O3" s="324"/>
      <c r="P3" s="324"/>
      <c r="Q3" s="324"/>
      <c r="R3" s="324"/>
      <c r="S3" s="324"/>
      <c r="T3" s="63"/>
      <c r="U3" s="63"/>
      <c r="V3" s="63"/>
      <c r="W3" s="10"/>
      <c r="X3" s="10"/>
      <c r="Y3" s="12"/>
      <c r="Z3" s="12"/>
      <c r="AA3" s="12"/>
    </row>
    <row r="4" spans="1:28" ht="35.25" customHeight="1" x14ac:dyDescent="0.35">
      <c r="A4" s="1"/>
      <c r="B4" s="1"/>
      <c r="C4" s="10"/>
      <c r="D4" s="255"/>
      <c r="E4" s="255"/>
      <c r="F4" s="255"/>
      <c r="G4" s="255"/>
      <c r="H4" s="255"/>
      <c r="I4" s="255"/>
      <c r="J4" s="61"/>
      <c r="K4" s="325"/>
      <c r="L4" s="325"/>
      <c r="M4" s="325"/>
      <c r="N4" s="325"/>
      <c r="O4" s="325"/>
      <c r="P4" s="325"/>
      <c r="Q4" s="325"/>
      <c r="R4" s="325"/>
      <c r="S4" s="325"/>
      <c r="T4" s="61"/>
      <c r="U4" s="61"/>
      <c r="V4" s="61"/>
      <c r="W4" s="61"/>
      <c r="X4" s="14"/>
      <c r="Y4" s="21"/>
      <c r="Z4" s="22"/>
      <c r="AA4" s="22"/>
    </row>
    <row r="5" spans="1:28" ht="32.5" x14ac:dyDescent="0.6">
      <c r="A5" s="1"/>
      <c r="B5" s="15"/>
      <c r="C5" s="13"/>
      <c r="D5" s="258" t="s">
        <v>49</v>
      </c>
      <c r="E5" s="258"/>
      <c r="F5" s="258"/>
      <c r="G5" s="258"/>
      <c r="H5" s="258"/>
      <c r="I5" s="258"/>
      <c r="J5" s="26"/>
      <c r="K5" s="258" t="s">
        <v>678</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Melhor Prática</v>
      </c>
      <c r="E7" s="47">
        <f>IF($D7="Não cumpre",0,IF($D7="Parcial",$E$18*0.4,IF($D7="Cumpre",$E$18*0.7,IF($D7="Mais que cumpre",$E$18*0.85,IF($D7="Melhor Prática",$E$18,0)))))</f>
        <v>1.4999999999999999E-2</v>
      </c>
      <c r="F7" s="48">
        <f>IF($K$24&lt;&gt;"",IF($K$24=3,3,IF($K$24=2,2,1)),"")</f>
        <v>3</v>
      </c>
      <c r="G7" s="48">
        <f>IF($N$24&lt;&gt;"",IF($N$24=3,3,IF($N$24=2,2,1)),"")</f>
        <v>3</v>
      </c>
      <c r="H7" s="48">
        <f>IF($Q$24&lt;&gt;"",IF($Q$24=3,3,IF($Q$24=2,2,1)),"")</f>
        <v>3</v>
      </c>
      <c r="I7" s="48">
        <f>IF($T$24&lt;&gt;"",IF($T$24=3,3,IF($T$24=2,2,1)),"")</f>
        <v>3</v>
      </c>
      <c r="J7" s="32"/>
      <c r="K7" s="49" t="s">
        <v>679</v>
      </c>
      <c r="L7" s="46" t="s">
        <v>60</v>
      </c>
      <c r="M7" s="260" t="s">
        <v>698</v>
      </c>
      <c r="N7" s="260"/>
      <c r="O7" s="260"/>
      <c r="P7" s="46" t="s">
        <v>62</v>
      </c>
      <c r="Q7" s="260"/>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t="str">
        <f>IF(Q10="Junho",6,IF(Q10="Julho",7,IF(Q10="Agosto",8,IF(Q10="Setembro",9,IF(Q10="Outubro",10,"")))))</f>
        <v/>
      </c>
      <c r="R9" s="35"/>
      <c r="S9" s="92" t="str">
        <f>IF(S10="Junho",6,IF(S10="Julho",7,IF(S10="Agosto",8,IF(S10="Setembro",9,IF(S10="Outubro",10,"")))))</f>
        <v/>
      </c>
      <c r="T9" s="33"/>
      <c r="U9" s="33"/>
      <c r="V9" s="33"/>
      <c r="W9" s="1"/>
      <c r="X9" s="1"/>
    </row>
    <row r="10" spans="1:28" ht="59.25" customHeight="1" outlineLevel="1" x14ac:dyDescent="0.35">
      <c r="A10" s="1"/>
      <c r="B10" s="262" t="s">
        <v>681</v>
      </c>
      <c r="C10" s="262"/>
      <c r="D10" s="110" t="s">
        <v>85</v>
      </c>
      <c r="E10" s="51">
        <f>IF($D10="Não cumpre",0,IF($D10="Parcial",$E$18*0.4,IF($D10="Cumpre",$E$18*0.7,IF($D10="Mais que cumpre",$E$18*0.85,IF($D10="Melhor Prática",$E$18,0)))))</f>
        <v>1.4999999999999999E-2</v>
      </c>
      <c r="F10" s="52" t="str">
        <f>IF(K20="D","D","-")</f>
        <v>-</v>
      </c>
      <c r="G10" s="52" t="str">
        <f>IF(N20="D","D","-")</f>
        <v>-</v>
      </c>
      <c r="H10" s="52" t="str">
        <f>IF(Q20="D","D","-")</f>
        <v>-</v>
      </c>
      <c r="I10" s="52" t="str">
        <f>IF(T20="D","D","-")</f>
        <v>-</v>
      </c>
      <c r="J10" s="32"/>
      <c r="K10" s="65" t="s">
        <v>682</v>
      </c>
      <c r="L10" s="50" t="s">
        <v>66</v>
      </c>
      <c r="M10" s="74">
        <v>1</v>
      </c>
      <c r="N10" s="50" t="s">
        <v>67</v>
      </c>
      <c r="O10" s="53" t="s">
        <v>683</v>
      </c>
      <c r="P10" s="50" t="s">
        <v>69</v>
      </c>
      <c r="Q10" s="91"/>
      <c r="R10" s="50" t="s">
        <v>71</v>
      </c>
      <c r="S10" s="91"/>
      <c r="T10" s="50" t="s">
        <v>73</v>
      </c>
      <c r="U10" s="53"/>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684</v>
      </c>
      <c r="C12" s="263"/>
      <c r="D12" s="265" t="str">
        <f>IF(F12="","",IF(AND(I12=3,H12=3,G12=3,F12=3),"Melhor Prática",
IF(AND(H12=3,G12=3,F12=3),"Mais que cumpre",
IF(AND(G12=3,F12=3),"Cumpre",
IF(F12=3,"Parcial","Não cumpre")))))</f>
        <v/>
      </c>
      <c r="E12" s="266">
        <f>IF($D12="Não cumpre",0,IF($D12="Parcial",$E$18*0.4,IF($D12="Cumpre",$E$18*0.7,IF($D12="Mais que cumpre",$E$18*0.85,IF($D12="Melhor Prática",$E$18,0)))))</f>
        <v>0</v>
      </c>
      <c r="F12" s="261" t="str">
        <f>IF($L$24&lt;&gt;"",IF($L$24=3,3,IF($L$24=2,2,1)),"")</f>
        <v/>
      </c>
      <c r="G12" s="261" t="str">
        <f>IF($O$24&lt;&gt;"",IF($O$24=3,3,IF($O$24=2,2,1)),"")</f>
        <v/>
      </c>
      <c r="H12" s="261" t="str">
        <f>IF($R$24&lt;&gt;"",IF($R$24=3,3,IF($R$24=2,2,1)),"")</f>
        <v/>
      </c>
      <c r="I12" s="261" t="str">
        <f>IF($U$24&lt;&gt;"",IF($U$24=3,3,IF($U$24=2,2,1)),"")</f>
        <v/>
      </c>
      <c r="J12" s="32"/>
      <c r="K12" s="299" t="s">
        <v>76</v>
      </c>
      <c r="L12" s="251"/>
      <c r="M12" s="249"/>
      <c r="N12" s="250"/>
      <c r="O12" s="299" t="s">
        <v>76</v>
      </c>
      <c r="P12" s="251"/>
      <c r="Q12" s="249"/>
      <c r="R12" s="250"/>
      <c r="S12" s="251" t="s">
        <v>76</v>
      </c>
      <c r="T12" s="251"/>
      <c r="U12" s="323"/>
      <c r="V12" s="323"/>
      <c r="W12" s="9"/>
      <c r="X12" s="9"/>
      <c r="Y12" s="23"/>
      <c r="Z12" s="2"/>
      <c r="AA12" s="2"/>
      <c r="AB12" s="2"/>
    </row>
    <row r="13" spans="1:28" ht="35.25" customHeight="1" outlineLevel="1" x14ac:dyDescent="0.35">
      <c r="A13" s="1"/>
      <c r="B13" s="264"/>
      <c r="C13" s="264"/>
      <c r="D13" s="265"/>
      <c r="E13" s="266"/>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79</v>
      </c>
      <c r="W13" s="1"/>
      <c r="X13" s="1"/>
      <c r="Z13" s="3"/>
      <c r="AA13" s="4"/>
      <c r="AB13" s="5"/>
    </row>
    <row r="14" spans="1:28" ht="18.75" customHeight="1" outlineLevel="1" x14ac:dyDescent="0.35">
      <c r="A14" s="1"/>
      <c r="B14" s="264"/>
      <c r="C14" s="264"/>
      <c r="D14" s="265"/>
      <c r="E14" s="266"/>
      <c r="F14" s="38"/>
      <c r="G14" s="38"/>
      <c r="H14" s="38"/>
      <c r="I14" s="38"/>
      <c r="J14" s="32"/>
      <c r="K14" s="238"/>
      <c r="L14" s="239"/>
      <c r="M14" s="239"/>
      <c r="N14" s="243"/>
      <c r="O14" s="238"/>
      <c r="P14" s="239"/>
      <c r="Q14" s="239"/>
      <c r="R14" s="243"/>
      <c r="S14" s="240"/>
      <c r="T14" s="239"/>
      <c r="U14" s="239"/>
      <c r="V14" s="240"/>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IF(OR(AND(S10=U12,S14&lt;&gt;"finalizado"),AND(S10=Q12,O14&lt;&gt;"finalizado"),AND(S10=M12,K14&lt;&gt;"finalizado")),"Atrasado","À Tempo")),"Não Planificado")</f>
        <v>Não Planificado</v>
      </c>
      <c r="E15" s="244"/>
      <c r="F15" s="244"/>
      <c r="G15" s="244"/>
      <c r="H15" s="244"/>
      <c r="I15" s="244"/>
      <c r="J15" s="26"/>
      <c r="K15" s="238"/>
      <c r="L15" s="239"/>
      <c r="M15" s="239"/>
      <c r="N15" s="243"/>
      <c r="O15" s="238"/>
      <c r="P15" s="239"/>
      <c r="Q15" s="239"/>
      <c r="R15" s="243"/>
      <c r="S15" s="240"/>
      <c r="T15" s="239"/>
      <c r="U15" s="239"/>
      <c r="V15" s="240"/>
      <c r="W15" s="1"/>
      <c r="X15" s="1"/>
      <c r="Z15" s="6"/>
      <c r="AA15" s="7"/>
      <c r="AB15" s="7"/>
    </row>
    <row r="16" spans="1:28" ht="21" customHeight="1" x14ac:dyDescent="0.4">
      <c r="A16" s="1"/>
      <c r="B16" s="17"/>
      <c r="C16" s="17"/>
      <c r="D16" s="9"/>
      <c r="E16" s="86" t="str">
        <f>IF(COUNTA(F16:I16)=0,"NBC","BC")</f>
        <v>NBC</v>
      </c>
      <c r="F16" s="86"/>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685</v>
      </c>
      <c r="R17" s="241"/>
      <c r="S17" s="242"/>
      <c r="T17" s="246" t="s">
        <v>85</v>
      </c>
      <c r="U17" s="241"/>
      <c r="V17" s="242"/>
      <c r="W17" s="9"/>
      <c r="X17" s="9"/>
      <c r="Y17" s="23"/>
    </row>
    <row r="18" spans="1:25" ht="20.25" customHeight="1" outlineLevel="2" x14ac:dyDescent="0.35">
      <c r="A18" s="1"/>
      <c r="B18" s="245" t="s">
        <v>317</v>
      </c>
      <c r="C18" s="245"/>
      <c r="D18" s="42" t="s">
        <v>52</v>
      </c>
      <c r="E18" s="39">
        <v>1.4999999999999999E-2</v>
      </c>
      <c r="F18" s="127"/>
      <c r="G18" s="127"/>
      <c r="H18" s="127"/>
      <c r="I18" s="127"/>
      <c r="J18" s="9"/>
      <c r="K18" s="238" t="s">
        <v>699</v>
      </c>
      <c r="L18" s="240"/>
      <c r="M18" s="243"/>
      <c r="N18" s="238" t="s">
        <v>700</v>
      </c>
      <c r="O18" s="240"/>
      <c r="P18" s="243"/>
      <c r="Q18" s="238" t="s">
        <v>701</v>
      </c>
      <c r="R18" s="240"/>
      <c r="S18" s="243"/>
      <c r="T18" s="238" t="s">
        <v>702</v>
      </c>
      <c r="U18" s="240"/>
      <c r="V18" s="243"/>
      <c r="W18" s="9"/>
      <c r="X18" s="9"/>
      <c r="Y18" s="23"/>
    </row>
    <row r="19" spans="1:25" ht="141.75" customHeight="1" outlineLevel="2" x14ac:dyDescent="0.35">
      <c r="A19" s="1"/>
      <c r="B19" s="245"/>
      <c r="C19" s="245"/>
      <c r="D19" s="42" t="s">
        <v>91</v>
      </c>
      <c r="E19" s="308" t="s">
        <v>703</v>
      </c>
      <c r="F19" s="308"/>
      <c r="G19" s="308"/>
      <c r="H19" s="308"/>
      <c r="I19" s="308"/>
      <c r="J19" s="25"/>
      <c r="K19" s="238"/>
      <c r="L19" s="240"/>
      <c r="M19" s="243"/>
      <c r="N19" s="238"/>
      <c r="O19" s="240"/>
      <c r="P19" s="243"/>
      <c r="Q19" s="238"/>
      <c r="R19" s="240"/>
      <c r="S19" s="243"/>
      <c r="T19" s="238"/>
      <c r="U19" s="240"/>
      <c r="V19" s="243"/>
      <c r="W19" s="9"/>
      <c r="X19" s="9"/>
      <c r="Y19" s="23"/>
    </row>
    <row r="20" spans="1:25" ht="18.75" customHeight="1" outlineLevel="2" x14ac:dyDescent="0.35">
      <c r="A20" s="1"/>
      <c r="B20" s="245"/>
      <c r="C20" s="245"/>
      <c r="D20" s="247" t="s">
        <v>93</v>
      </c>
      <c r="E20" s="248" t="s">
        <v>178</v>
      </c>
      <c r="F20" s="248"/>
      <c r="G20" s="248"/>
      <c r="H20" s="248"/>
      <c r="I20" s="248"/>
      <c r="J20" s="25"/>
      <c r="K20" s="238"/>
      <c r="L20" s="240"/>
      <c r="M20" s="243"/>
      <c r="N20" s="238"/>
      <c r="O20" s="240"/>
      <c r="P20" s="243"/>
      <c r="Q20" s="238"/>
      <c r="R20" s="240"/>
      <c r="S20" s="243"/>
      <c r="T20" s="238"/>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704</v>
      </c>
      <c r="L21" s="240"/>
      <c r="M21" s="243"/>
      <c r="N21" s="238" t="s">
        <v>431</v>
      </c>
      <c r="O21" s="240"/>
      <c r="P21" s="243"/>
      <c r="Q21" s="238" t="s">
        <v>705</v>
      </c>
      <c r="R21" s="240"/>
      <c r="S21" s="243"/>
      <c r="T21" s="238" t="s">
        <v>705</v>
      </c>
      <c r="U21" s="240"/>
      <c r="V21" s="243"/>
      <c r="W21" s="9"/>
      <c r="X21" s="9"/>
      <c r="Y21" s="23"/>
    </row>
    <row r="22" spans="1:25" ht="14.5" x14ac:dyDescent="0.35">
      <c r="A22" s="1"/>
      <c r="B22" s="9"/>
      <c r="C22" s="9"/>
      <c r="D22" s="9"/>
      <c r="E22" s="9"/>
      <c r="F22" s="9"/>
      <c r="G22" s="9"/>
      <c r="H22" s="9"/>
      <c r="I22" s="9"/>
      <c r="J22" s="9"/>
      <c r="K22" s="68"/>
      <c r="L22" s="9"/>
      <c r="M22" s="9"/>
      <c r="N22" s="9"/>
      <c r="O22" s="9"/>
      <c r="P22" s="9"/>
      <c r="Q22" s="9"/>
      <c r="R22" s="9"/>
      <c r="S22" s="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54" t="s">
        <v>99</v>
      </c>
      <c r="U23" s="24" t="s">
        <v>100</v>
      </c>
      <c r="V23" s="55" t="s">
        <v>101</v>
      </c>
      <c r="X23" s="9"/>
      <c r="Y23" s="23"/>
    </row>
    <row r="24" spans="1:25" ht="36.75" customHeight="1" x14ac:dyDescent="0.35">
      <c r="A24" s="1"/>
      <c r="B24" s="9"/>
      <c r="C24" s="9"/>
      <c r="D24" s="9"/>
      <c r="F24" s="235" t="s">
        <v>693</v>
      </c>
      <c r="G24" s="236" t="s">
        <v>36</v>
      </c>
      <c r="H24" s="236"/>
      <c r="I24" s="236"/>
      <c r="K24" s="56">
        <v>3</v>
      </c>
      <c r="L24" s="40"/>
      <c r="M24" s="237"/>
      <c r="N24" s="56">
        <v>3</v>
      </c>
      <c r="O24" s="40"/>
      <c r="P24" s="237"/>
      <c r="Q24" s="56">
        <v>3</v>
      </c>
      <c r="R24" s="40"/>
      <c r="S24" s="237"/>
      <c r="T24" s="56">
        <v>3</v>
      </c>
      <c r="U24" s="40"/>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57"/>
      <c r="U25" s="43"/>
      <c r="V25" s="237"/>
      <c r="X25" s="9"/>
      <c r="Y25" s="23"/>
    </row>
    <row r="26" spans="1:25" ht="208.5" customHeight="1" x14ac:dyDescent="0.35">
      <c r="A26" s="1"/>
      <c r="B26" s="9"/>
      <c r="C26" s="9"/>
      <c r="D26" s="9"/>
      <c r="F26" s="235"/>
      <c r="G26" s="236" t="s">
        <v>78</v>
      </c>
      <c r="H26" s="236"/>
      <c r="I26" s="236"/>
      <c r="K26" s="58" t="s">
        <v>706</v>
      </c>
      <c r="L26" s="45"/>
      <c r="M26" s="237"/>
      <c r="N26" s="58" t="s">
        <v>707</v>
      </c>
      <c r="O26" s="45"/>
      <c r="P26" s="237"/>
      <c r="Q26" s="58" t="s">
        <v>708</v>
      </c>
      <c r="R26" s="45"/>
      <c r="S26" s="237"/>
      <c r="T26" s="58" t="s">
        <v>709</v>
      </c>
      <c r="U26" s="45"/>
      <c r="V26" s="237"/>
      <c r="X26" s="9"/>
      <c r="Y26" s="23"/>
    </row>
    <row r="27" spans="1:25" ht="18" customHeight="1" x14ac:dyDescent="0.35">
      <c r="A27" s="1"/>
      <c r="B27" s="9"/>
      <c r="C27" s="9"/>
      <c r="D27" s="9"/>
      <c r="F27" s="235"/>
      <c r="G27" s="236" t="s">
        <v>105</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F24:F49"/>
    <mergeCell ref="G24:I25"/>
    <mergeCell ref="M24:M26"/>
    <mergeCell ref="P24:P26"/>
    <mergeCell ref="S24:S26"/>
    <mergeCell ref="V24:V26"/>
    <mergeCell ref="G26:I26"/>
    <mergeCell ref="G27:I49"/>
    <mergeCell ref="Q20:S20"/>
    <mergeCell ref="T20:V20"/>
    <mergeCell ref="K21:M21"/>
    <mergeCell ref="N21:P21"/>
    <mergeCell ref="Q21:S21"/>
    <mergeCell ref="T21:V21"/>
    <mergeCell ref="T18:V19"/>
    <mergeCell ref="E19:I19"/>
    <mergeCell ref="D20:D21"/>
    <mergeCell ref="E20:I21"/>
    <mergeCell ref="K20:M20"/>
    <mergeCell ref="N20:P20"/>
    <mergeCell ref="D15:I15"/>
    <mergeCell ref="B18:C21"/>
    <mergeCell ref="K18:M19"/>
    <mergeCell ref="N18:P19"/>
    <mergeCell ref="Q18:S19"/>
    <mergeCell ref="Q17:S17"/>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M12:N12"/>
    <mergeCell ref="O12:P12"/>
    <mergeCell ref="K17:M17"/>
    <mergeCell ref="N17:P17"/>
    <mergeCell ref="K14:K15"/>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s>
  <conditionalFormatting sqref="D15:I15">
    <cfRule type="containsText" dxfId="460" priority="2" operator="containsText" text="Finalizado">
      <formula>NOT(ISERROR(SEARCH("Finalizado",D15)))</formula>
    </cfRule>
    <cfRule type="containsText" dxfId="459" priority="3" operator="containsText" text="No Planificado">
      <formula>NOT(ISERROR(SEARCH("No Planificado",D15)))</formula>
    </cfRule>
    <cfRule type="containsText" dxfId="458" priority="4" operator="containsText" text="A Tiempo">
      <formula>NOT(ISERROR(SEARCH("A Tiempo",D15)))</formula>
    </cfRule>
    <cfRule type="containsText" dxfId="457" priority="5" operator="containsText" text="Retrasado">
      <formula>NOT(ISERROR(SEARCH("Retrasado",D15)))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10">
      <iconSet showValue="0">
        <cfvo type="percent" val="0"/>
        <cfvo type="num" val="2"/>
        <cfvo type="num" val="3"/>
      </iconSet>
    </cfRule>
  </conditionalFormatting>
  <conditionalFormatting sqref="K25:L25">
    <cfRule type="containsText" dxfId="456" priority="20" operator="containsText" text="PENDIENTE">
      <formula>NOT(ISERROR(SEARCH("PENDIENTE",K25)))</formula>
    </cfRule>
    <cfRule type="containsText" dxfId="455" priority="21" operator="containsText" text="NO VALIDADO">
      <formula>NOT(ISERROR(SEARCH("NO VALIDADO",K25)))</formula>
    </cfRule>
    <cfRule type="containsText" dxfId="454" priority="22" operator="containsText" text="VALIDADO">
      <formula>NOT(ISERROR(SEARCH("VALIDADO",K25)))</formula>
    </cfRule>
  </conditionalFormatting>
  <conditionalFormatting sqref="N25:O25">
    <cfRule type="containsText" dxfId="453" priority="17" operator="containsText" text="PENDIENTE">
      <formula>NOT(ISERROR(SEARCH("PENDIENTE",N25)))</formula>
    </cfRule>
    <cfRule type="containsText" dxfId="452" priority="18" operator="containsText" text="NO VALIDADO">
      <formula>NOT(ISERROR(SEARCH("NO VALIDADO",N25)))</formula>
    </cfRule>
    <cfRule type="containsText" dxfId="451" priority="19" operator="containsText" text="VALIDADO">
      <formula>NOT(ISERROR(SEARCH("VALIDADO",N25)))</formula>
    </cfRule>
  </conditionalFormatting>
  <conditionalFormatting sqref="Q25:R25">
    <cfRule type="containsText" dxfId="450" priority="14" operator="containsText" text="PENDIENTE">
      <formula>NOT(ISERROR(SEARCH("PENDIENTE",Q25)))</formula>
    </cfRule>
    <cfRule type="containsText" dxfId="449" priority="15" operator="containsText" text="NO VALIDADO">
      <formula>NOT(ISERROR(SEARCH("NO VALIDADO",Q25)))</formula>
    </cfRule>
    <cfRule type="containsText" dxfId="448" priority="16" operator="containsText" text="VALIDADO">
      <formula>NOT(ISERROR(SEARCH("VALIDADO",Q25)))</formula>
    </cfRule>
  </conditionalFormatting>
  <conditionalFormatting sqref="T25:U25">
    <cfRule type="containsText" dxfId="447" priority="11" operator="containsText" text="PENDIENTE">
      <formula>NOT(ISERROR(SEARCH("PENDIENTE",T25)))</formula>
    </cfRule>
    <cfRule type="containsText" dxfId="446" priority="12" operator="containsText" text="NO VALIDADO">
      <formula>NOT(ISERROR(SEARCH("NO VALIDADO",T25)))</formula>
    </cfRule>
    <cfRule type="containsText" dxfId="445" priority="13" operator="containsText" text="VALIDADO">
      <formula>NOT(ISERROR(SEARCH("VALIDADO",T25)))</formula>
    </cfRule>
  </conditionalFormatting>
  <dataValidations count="6">
    <dataValidation type="list" allowBlank="1" showInputMessage="1" showErrorMessage="1" sqref="D10" xr:uid="{16AB4662-211C-4A74-B22B-82070393CA31}">
      <formula1>"No Cumple, Parcial,Cumple,Más que Cumple,Mejor Práctica"</formula1>
    </dataValidation>
    <dataValidation type="list" allowBlank="1" showInputMessage="1" showErrorMessage="1" sqref="S10 Q10" xr:uid="{5A9F101C-E873-4305-ACC2-59FA5C354875}">
      <formula1>"Junio,Julio,Agosto,Septiembre,Octubre"</formula1>
    </dataValidation>
    <dataValidation type="list" allowBlank="1" showInputMessage="1" showErrorMessage="1" sqref="O10" xr:uid="{73D5C859-A46A-4472-ADC6-5E69092FB05A}">
      <formula1>"Alta,Baja,No Planificado"</formula1>
    </dataValidation>
    <dataValidation type="list" allowBlank="1" showInputMessage="1" showErrorMessage="1" sqref="AB14:AB15 R14:R15 N14:N15 V14:V15" xr:uid="{6BF77B60-DC66-4E54-AFC0-F8E015CD536B}">
      <formula1>"No Cumple, Parcial, Cumple, Más que Cumple, Mejor Práctica"</formula1>
    </dataValidation>
    <dataValidation type="list" allowBlank="1" showInputMessage="1" showErrorMessage="1" sqref="M12 Q12 U12" xr:uid="{F369FC1B-B5A6-4A44-B158-13754B95A161}">
      <formula1>"Mayo,Junio,Julio,Agosto,Septiembre,Octubre"</formula1>
    </dataValidation>
    <dataValidation type="list" allowBlank="1" showInputMessage="1" showErrorMessage="1" sqref="K14:K15 O14:O15 S14:S15" xr:uid="{3B99A510-16D3-4204-A08F-55BDEA4F8A20}">
      <formula1>"No Iniciado, En Progreso,Finalizado"</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EB431173-A940-4142-9044-9D48F95DAD9D}">
            <x14:iconSet iconSet="3Stars" showValue="0">
              <x14:cfvo type="percent">
                <xm:f>0</xm:f>
              </x14:cfvo>
              <x14:cfvo type="num">
                <xm:f>2</xm:f>
              </x14:cfvo>
              <x14:cfvo type="num">
                <xm:f>3</xm:f>
              </x14:cfvo>
            </x14:iconSet>
          </x14:cfRule>
          <xm:sqref>M10</xm:sqref>
        </x14:conditionalFormatting>
      </x14:conditionalFormattings>
    </ext>
  </extLst>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66A9DD-D363-4D16-B0C9-DF1C11B5B7F4}">
  <dimension ref="A1:AB51"/>
  <sheetViews>
    <sheetView showGridLines="0" zoomScale="70" zoomScaleNormal="70" workbookViewId="0">
      <pane xSplit="3" ySplit="4" topLeftCell="M26" activePane="bottomRight" state="frozen"/>
      <selection activeCell="K3" sqref="K3:S4"/>
      <selection pane="topRight" activeCell="K3" sqref="K3:S4"/>
      <selection pane="bottomLeft" activeCell="K3" sqref="K3:S4"/>
      <selection pane="bottomRight" activeCell="Q21" sqref="Q21:S21"/>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24" t="s">
        <v>710</v>
      </c>
      <c r="L3" s="324"/>
      <c r="M3" s="324"/>
      <c r="N3" s="324"/>
      <c r="O3" s="324"/>
      <c r="P3" s="324"/>
      <c r="Q3" s="324"/>
      <c r="R3" s="324"/>
      <c r="S3" s="324"/>
      <c r="T3" s="63"/>
      <c r="U3" s="63"/>
      <c r="V3" s="63"/>
      <c r="W3" s="10"/>
      <c r="X3" s="10"/>
      <c r="Y3" s="12"/>
      <c r="Z3" s="12"/>
      <c r="AA3" s="12"/>
    </row>
    <row r="4" spans="1:28" ht="35.25" customHeight="1" x14ac:dyDescent="0.35">
      <c r="A4" s="1"/>
      <c r="B4" s="1"/>
      <c r="C4" s="10"/>
      <c r="D4" s="255"/>
      <c r="E4" s="255"/>
      <c r="F4" s="255"/>
      <c r="G4" s="255"/>
      <c r="H4" s="255"/>
      <c r="I4" s="255"/>
      <c r="J4" s="61"/>
      <c r="K4" s="325"/>
      <c r="L4" s="325"/>
      <c r="M4" s="325"/>
      <c r="N4" s="325"/>
      <c r="O4" s="325"/>
      <c r="P4" s="325"/>
      <c r="Q4" s="325"/>
      <c r="R4" s="325"/>
      <c r="S4" s="325"/>
      <c r="T4" s="61"/>
      <c r="U4" s="61"/>
      <c r="V4" s="61"/>
      <c r="W4" s="61"/>
      <c r="X4" s="14"/>
      <c r="Y4" s="21"/>
      <c r="Z4" s="22"/>
      <c r="AA4" s="22"/>
    </row>
    <row r="5" spans="1:28" ht="32.5" x14ac:dyDescent="0.6">
      <c r="A5" s="1"/>
      <c r="B5" s="15"/>
      <c r="C5" s="13"/>
      <c r="D5" s="258" t="s">
        <v>49</v>
      </c>
      <c r="E5" s="258"/>
      <c r="F5" s="258"/>
      <c r="G5" s="258"/>
      <c r="H5" s="258"/>
      <c r="I5" s="258"/>
      <c r="J5" s="26"/>
      <c r="K5" s="258" t="s">
        <v>678</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Parcial</v>
      </c>
      <c r="E7" s="47">
        <f>IF($D7="Não cumpre",0,IF($D7="Parcial",$E$18*0.4,IF($D7="Cumpre",$E$18*0.7,IF($D7="Mais que cumpre",$E$18*0.85,IF($D7="Melhor Prática",$E$18,0)))))</f>
        <v>6.0000000000000001E-3</v>
      </c>
      <c r="F7" s="48">
        <f>IF($K$24&lt;&gt;"",IF($K$24=3,3,IF($K$24=2,2,1)),"")</f>
        <v>3</v>
      </c>
      <c r="G7" s="48">
        <f>IF($N$24&lt;&gt;"",IF($N$24=3,3,IF($N$24=2,2,1)),"")</f>
        <v>1</v>
      </c>
      <c r="H7" s="48">
        <f>IF($Q$24&lt;&gt;"",IF($Q$24=3,3,IF($Q$24=2,2,1)),"")</f>
        <v>1</v>
      </c>
      <c r="I7" s="48" t="str">
        <f>IF($T$24&lt;&gt;"",IF($T$24=3,3,IF($T$24=2,2,1)),"")</f>
        <v/>
      </c>
      <c r="J7" s="32"/>
      <c r="K7" s="49" t="s">
        <v>679</v>
      </c>
      <c r="L7" s="46" t="s">
        <v>60</v>
      </c>
      <c r="M7" s="260" t="s">
        <v>711</v>
      </c>
      <c r="N7" s="260"/>
      <c r="O7" s="260"/>
      <c r="P7" s="46" t="s">
        <v>62</v>
      </c>
      <c r="Q7" s="260" t="s">
        <v>712</v>
      </c>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f>IF(Q10="Junho",6,IF(Q10="Julho",7,IF(Q10="Agosto",8,IF(Q10="Setembro",9,IF(Q10="Outubro",10,"")))))</f>
        <v>8</v>
      </c>
      <c r="R9" s="35"/>
      <c r="S9" s="92" t="str">
        <f>IF(S10="Junho",6,IF(S10="Julho",7,IF(S10="Agosto",8,IF(S10="Setembro",9,IF(S10="Outubro",10,"")))))</f>
        <v/>
      </c>
      <c r="T9" s="33"/>
      <c r="U9" s="33"/>
      <c r="V9" s="33"/>
      <c r="W9" s="1"/>
      <c r="X9" s="1"/>
    </row>
    <row r="10" spans="1:28" ht="59.25" customHeight="1" outlineLevel="1" x14ac:dyDescent="0.35">
      <c r="A10" s="1"/>
      <c r="B10" s="262" t="s">
        <v>681</v>
      </c>
      <c r="C10" s="262"/>
      <c r="D10" s="110" t="s">
        <v>64</v>
      </c>
      <c r="E10" s="51">
        <f>IF($D10="Não cumpre",0,IF($D10="Parcial",$E$18*0.4,IF($D10="Cumpre",$E$18*0.7,IF($D10="Mais que cumpre",$E$18*0.85,IF($D10="Melhor Prática",$E$18,0)))))</f>
        <v>1.2749999999999999E-2</v>
      </c>
      <c r="F10" s="52" t="str">
        <f>IF(K20="D","D","-")</f>
        <v>D</v>
      </c>
      <c r="G10" s="52" t="str">
        <f>IF(N20="D","D","-")</f>
        <v>D</v>
      </c>
      <c r="H10" s="52" t="str">
        <f>IF(Q20="D","D","-")</f>
        <v>D</v>
      </c>
      <c r="I10" s="52" t="str">
        <f>IF(T20="D","D","-")</f>
        <v>-</v>
      </c>
      <c r="J10" s="32"/>
      <c r="K10" s="65" t="s">
        <v>682</v>
      </c>
      <c r="L10" s="50" t="s">
        <v>66</v>
      </c>
      <c r="M10" s="74">
        <v>2</v>
      </c>
      <c r="N10" s="50" t="s">
        <v>67</v>
      </c>
      <c r="O10" s="53" t="s">
        <v>315</v>
      </c>
      <c r="P10" s="50" t="s">
        <v>69</v>
      </c>
      <c r="Q10" s="91" t="s">
        <v>303</v>
      </c>
      <c r="R10" s="50" t="s">
        <v>71</v>
      </c>
      <c r="S10" s="91" t="s">
        <v>713</v>
      </c>
      <c r="T10" s="50" t="s">
        <v>73</v>
      </c>
      <c r="U10" s="53" t="s">
        <v>551</v>
      </c>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684</v>
      </c>
      <c r="C12" s="263"/>
      <c r="D12" s="265" t="str">
        <f>IF(F12="","",IF(AND(I12=3,H12=3,G12=3,F12=3),"Melhor Prática",
IF(AND(H12=3,G12=3,F12=3),"Mais que cumpre",
IF(AND(G12=3,F12=3),"Cumpre",
IF(F12=3,"Parcial","Não cumpre")))))</f>
        <v>Mais que cumpre</v>
      </c>
      <c r="E12" s="266">
        <f>IF($D12="Não cumpre",0,IF($D12="Parcial",$E$18*0.4,IF($D12="Cumpre",$E$18*0.7,IF($D12="Mais que cumpre",$E$18*0.85,IF($D12="Melhor Prática",$E$18,0)))))</f>
        <v>1.2749999999999999E-2</v>
      </c>
      <c r="F12" s="261">
        <f>IF($L$24&lt;&gt;"",IF($L$24=3,3,IF($L$24=2,2,1)),"")</f>
        <v>3</v>
      </c>
      <c r="G12" s="261">
        <f>IF($O$24&lt;&gt;"",IF($O$24=3,3,IF($O$24=2,2,1)),"")</f>
        <v>3</v>
      </c>
      <c r="H12" s="261">
        <f>IF($R$24&lt;&gt;"",IF($R$24=3,3,IF($R$24=2,2,1)),"")</f>
        <v>3</v>
      </c>
      <c r="I12" s="261">
        <f>IF($U$24&lt;&gt;"",IF($U$24=3,3,IF($U$24=2,2,1)),"")</f>
        <v>2</v>
      </c>
      <c r="J12" s="32"/>
      <c r="K12" s="299" t="s">
        <v>76</v>
      </c>
      <c r="L12" s="251"/>
      <c r="M12" s="249" t="s">
        <v>713</v>
      </c>
      <c r="N12" s="250"/>
      <c r="O12" s="299" t="s">
        <v>76</v>
      </c>
      <c r="P12" s="251"/>
      <c r="Q12" s="249"/>
      <c r="R12" s="250"/>
      <c r="S12" s="251" t="s">
        <v>76</v>
      </c>
      <c r="T12" s="251"/>
      <c r="U12" s="323"/>
      <c r="V12" s="323"/>
      <c r="W12" s="9"/>
      <c r="X12" s="9"/>
      <c r="Y12" s="23"/>
      <c r="Z12" s="2"/>
      <c r="AA12" s="2"/>
      <c r="AB12" s="2"/>
    </row>
    <row r="13" spans="1:28" ht="35.25" customHeight="1" outlineLevel="1" x14ac:dyDescent="0.35">
      <c r="A13" s="1"/>
      <c r="B13" s="264"/>
      <c r="C13" s="264"/>
      <c r="D13" s="265"/>
      <c r="E13" s="266"/>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79</v>
      </c>
      <c r="W13" s="1"/>
      <c r="X13" s="1"/>
      <c r="Z13" s="3"/>
      <c r="AA13" s="4"/>
      <c r="AB13" s="5"/>
    </row>
    <row r="14" spans="1:28" ht="18.75" customHeight="1" outlineLevel="1" x14ac:dyDescent="0.35">
      <c r="A14" s="1"/>
      <c r="B14" s="264"/>
      <c r="C14" s="264"/>
      <c r="D14" s="265"/>
      <c r="E14" s="266"/>
      <c r="F14" s="38"/>
      <c r="G14" s="38"/>
      <c r="H14" s="38"/>
      <c r="I14" s="38"/>
      <c r="J14" s="32"/>
      <c r="K14" s="238" t="s">
        <v>1043</v>
      </c>
      <c r="L14" s="239"/>
      <c r="M14" s="239"/>
      <c r="N14" s="243" t="s">
        <v>82</v>
      </c>
      <c r="O14" s="238"/>
      <c r="P14" s="239"/>
      <c r="Q14" s="239"/>
      <c r="R14" s="243"/>
      <c r="S14" s="240"/>
      <c r="T14" s="239"/>
      <c r="U14" s="239"/>
      <c r="V14" s="240"/>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IF(OR(AND(S10=U12,S14&lt;&gt;"finalizado"),AND(S10=Q12,O14&lt;&gt;"finalizado"),AND(S10=M12,K14&lt;&gt;"finalizado")),"Atrasado","À Tempo")),"Não Planificado")</f>
        <v>Atrasado</v>
      </c>
      <c r="E15" s="244"/>
      <c r="F15" s="244"/>
      <c r="G15" s="244"/>
      <c r="H15" s="244"/>
      <c r="I15" s="244"/>
      <c r="J15" s="26"/>
      <c r="K15" s="238"/>
      <c r="L15" s="239"/>
      <c r="M15" s="239"/>
      <c r="N15" s="243"/>
      <c r="O15" s="238"/>
      <c r="P15" s="239"/>
      <c r="Q15" s="239"/>
      <c r="R15" s="243"/>
      <c r="S15" s="240"/>
      <c r="T15" s="239"/>
      <c r="U15" s="239"/>
      <c r="V15" s="240"/>
      <c r="W15" s="1"/>
      <c r="X15" s="1"/>
      <c r="Z15" s="6"/>
      <c r="AA15" s="7"/>
      <c r="AB15" s="7"/>
    </row>
    <row r="16" spans="1:28" ht="21" customHeight="1" x14ac:dyDescent="0.4">
      <c r="A16" s="1"/>
      <c r="B16" s="17"/>
      <c r="C16" s="17"/>
      <c r="D16" s="9"/>
      <c r="E16" s="86" t="str">
        <f>IF(COUNTA(F16:I16)=0,"NBC","BC")</f>
        <v>NBC</v>
      </c>
      <c r="F16" s="86"/>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685</v>
      </c>
      <c r="R17" s="241"/>
      <c r="S17" s="242"/>
      <c r="T17" s="246" t="s">
        <v>85</v>
      </c>
      <c r="U17" s="241"/>
      <c r="V17" s="242"/>
      <c r="W17" s="9"/>
      <c r="X17" s="9"/>
      <c r="Y17" s="23"/>
    </row>
    <row r="18" spans="1:25" ht="20.25" customHeight="1" outlineLevel="2" x14ac:dyDescent="0.35">
      <c r="A18" s="1"/>
      <c r="B18" s="245" t="s">
        <v>317</v>
      </c>
      <c r="C18" s="245"/>
      <c r="D18" s="42" t="s">
        <v>52</v>
      </c>
      <c r="E18" s="39">
        <v>1.4999999999999999E-2</v>
      </c>
      <c r="F18" s="127"/>
      <c r="G18" s="127"/>
      <c r="H18" s="127"/>
      <c r="I18" s="127"/>
      <c r="J18" s="9"/>
      <c r="K18" s="238" t="s">
        <v>714</v>
      </c>
      <c r="L18" s="240"/>
      <c r="M18" s="243"/>
      <c r="N18" s="238" t="s">
        <v>715</v>
      </c>
      <c r="O18" s="240"/>
      <c r="P18" s="243"/>
      <c r="Q18" s="238" t="s">
        <v>716</v>
      </c>
      <c r="R18" s="240"/>
      <c r="S18" s="243"/>
      <c r="T18" s="238" t="s">
        <v>717</v>
      </c>
      <c r="U18" s="240"/>
      <c r="V18" s="243"/>
      <c r="W18" s="9"/>
      <c r="X18" s="9"/>
      <c r="Y18" s="23"/>
    </row>
    <row r="19" spans="1:25" ht="141.75" customHeight="1" outlineLevel="2" x14ac:dyDescent="0.35">
      <c r="A19" s="1"/>
      <c r="B19" s="245"/>
      <c r="C19" s="245"/>
      <c r="D19" s="42" t="s">
        <v>91</v>
      </c>
      <c r="E19" s="308" t="s">
        <v>718</v>
      </c>
      <c r="F19" s="308"/>
      <c r="G19" s="308"/>
      <c r="H19" s="308"/>
      <c r="I19" s="308"/>
      <c r="J19" s="25"/>
      <c r="K19" s="238"/>
      <c r="L19" s="240"/>
      <c r="M19" s="243"/>
      <c r="N19" s="238"/>
      <c r="O19" s="240"/>
      <c r="P19" s="243"/>
      <c r="Q19" s="238"/>
      <c r="R19" s="240"/>
      <c r="S19" s="243"/>
      <c r="T19" s="238"/>
      <c r="U19" s="240"/>
      <c r="V19" s="243"/>
      <c r="W19" s="9"/>
      <c r="X19" s="9"/>
      <c r="Y19" s="23"/>
    </row>
    <row r="20" spans="1:25" ht="18.75" customHeight="1" outlineLevel="2" x14ac:dyDescent="0.35">
      <c r="A20" s="1"/>
      <c r="B20" s="245"/>
      <c r="C20" s="245"/>
      <c r="D20" s="247" t="s">
        <v>93</v>
      </c>
      <c r="E20" s="248" t="s">
        <v>178</v>
      </c>
      <c r="F20" s="248"/>
      <c r="G20" s="248"/>
      <c r="H20" s="248"/>
      <c r="I20" s="248"/>
      <c r="J20" s="25"/>
      <c r="K20" s="238" t="s">
        <v>306</v>
      </c>
      <c r="L20" s="240"/>
      <c r="M20" s="243"/>
      <c r="N20" s="238" t="s">
        <v>306</v>
      </c>
      <c r="O20" s="240"/>
      <c r="P20" s="243"/>
      <c r="Q20" s="238" t="s">
        <v>306</v>
      </c>
      <c r="R20" s="240"/>
      <c r="S20" s="243"/>
      <c r="T20" s="238"/>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623</v>
      </c>
      <c r="L21" s="240"/>
      <c r="M21" s="243"/>
      <c r="N21" s="238" t="s">
        <v>591</v>
      </c>
      <c r="O21" s="240"/>
      <c r="P21" s="243"/>
      <c r="Q21" s="238" t="s">
        <v>347</v>
      </c>
      <c r="R21" s="240"/>
      <c r="S21" s="243"/>
      <c r="T21" s="238" t="s">
        <v>719</v>
      </c>
      <c r="U21" s="240"/>
      <c r="V21" s="243"/>
      <c r="W21" s="9"/>
      <c r="X21" s="9"/>
      <c r="Y21" s="23"/>
    </row>
    <row r="22" spans="1:25" ht="14.5" x14ac:dyDescent="0.35">
      <c r="A22" s="1"/>
      <c r="B22" s="9"/>
      <c r="C22" s="9"/>
      <c r="D22" s="9"/>
      <c r="E22" s="9"/>
      <c r="F22" s="9"/>
      <c r="G22" s="9"/>
      <c r="H22" s="9"/>
      <c r="I22" s="9"/>
      <c r="J22" s="9"/>
      <c r="K22" s="68"/>
      <c r="L22" s="9"/>
      <c r="M22" s="9"/>
      <c r="N22" s="9"/>
      <c r="O22" s="9"/>
      <c r="P22" s="9"/>
      <c r="Q22" s="9"/>
      <c r="R22" s="9"/>
      <c r="S22" s="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54" t="s">
        <v>99</v>
      </c>
      <c r="U23" s="24" t="s">
        <v>100</v>
      </c>
      <c r="V23" s="55" t="s">
        <v>101</v>
      </c>
      <c r="X23" s="9"/>
      <c r="Y23" s="23"/>
    </row>
    <row r="24" spans="1:25" ht="36.75" customHeight="1" x14ac:dyDescent="0.35">
      <c r="A24" s="1"/>
      <c r="B24" s="9"/>
      <c r="C24" s="9"/>
      <c r="D24" s="9"/>
      <c r="F24" s="235" t="s">
        <v>693</v>
      </c>
      <c r="G24" s="236" t="s">
        <v>36</v>
      </c>
      <c r="H24" s="236"/>
      <c r="I24" s="236"/>
      <c r="K24" s="56">
        <v>3</v>
      </c>
      <c r="L24" s="40">
        <v>3</v>
      </c>
      <c r="M24" s="237"/>
      <c r="N24" s="56">
        <v>1</v>
      </c>
      <c r="O24" s="40">
        <v>3</v>
      </c>
      <c r="P24" s="237"/>
      <c r="Q24" s="56">
        <v>1</v>
      </c>
      <c r="R24" s="40">
        <v>3</v>
      </c>
      <c r="S24" s="237"/>
      <c r="T24" s="56"/>
      <c r="U24" s="40">
        <v>2</v>
      </c>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57"/>
      <c r="U25" s="43"/>
      <c r="V25" s="237"/>
      <c r="X25" s="9"/>
      <c r="Y25" s="23"/>
    </row>
    <row r="26" spans="1:25" ht="208.5" customHeight="1" x14ac:dyDescent="0.35">
      <c r="A26" s="1"/>
      <c r="B26" s="9"/>
      <c r="C26" s="9"/>
      <c r="D26" s="9"/>
      <c r="F26" s="235"/>
      <c r="G26" s="236" t="s">
        <v>78</v>
      </c>
      <c r="H26" s="236"/>
      <c r="I26" s="236"/>
      <c r="K26" s="58" t="s">
        <v>720</v>
      </c>
      <c r="L26" s="45" t="s">
        <v>1199</v>
      </c>
      <c r="M26" s="237"/>
      <c r="N26" s="58" t="s">
        <v>721</v>
      </c>
      <c r="O26" s="45" t="s">
        <v>1122</v>
      </c>
      <c r="P26" s="237"/>
      <c r="Q26" s="58" t="s">
        <v>722</v>
      </c>
      <c r="R26" s="45" t="s">
        <v>1123</v>
      </c>
      <c r="S26" s="237"/>
      <c r="T26" s="58"/>
      <c r="U26" s="45" t="s">
        <v>1124</v>
      </c>
      <c r="V26" s="237"/>
      <c r="X26" s="9"/>
      <c r="Y26" s="23"/>
    </row>
    <row r="27" spans="1:25" ht="18" customHeight="1" x14ac:dyDescent="0.35">
      <c r="A27" s="1"/>
      <c r="B27" s="9"/>
      <c r="C27" s="9"/>
      <c r="D27" s="9"/>
      <c r="F27" s="235"/>
      <c r="G27" s="236" t="s">
        <v>105</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F24:F49"/>
    <mergeCell ref="G24:I25"/>
    <mergeCell ref="M24:M26"/>
    <mergeCell ref="P24:P26"/>
    <mergeCell ref="S24:S26"/>
    <mergeCell ref="V24:V26"/>
    <mergeCell ref="G26:I26"/>
    <mergeCell ref="G27:I49"/>
    <mergeCell ref="Q20:S20"/>
    <mergeCell ref="T20:V20"/>
    <mergeCell ref="K21:M21"/>
    <mergeCell ref="N21:P21"/>
    <mergeCell ref="Q21:S21"/>
    <mergeCell ref="T21:V21"/>
    <mergeCell ref="T18:V19"/>
    <mergeCell ref="E19:I19"/>
    <mergeCell ref="D20:D21"/>
    <mergeCell ref="E20:I21"/>
    <mergeCell ref="K20:M20"/>
    <mergeCell ref="N20:P20"/>
    <mergeCell ref="D15:I15"/>
    <mergeCell ref="B18:C21"/>
    <mergeCell ref="K18:M19"/>
    <mergeCell ref="N18:P19"/>
    <mergeCell ref="Q18:S19"/>
    <mergeCell ref="Q17:S17"/>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M12:N12"/>
    <mergeCell ref="O12:P12"/>
    <mergeCell ref="K17:M17"/>
    <mergeCell ref="N17:P17"/>
    <mergeCell ref="K14:K15"/>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s>
  <conditionalFormatting sqref="D15:I15">
    <cfRule type="containsText" dxfId="444" priority="2" operator="containsText" text="Finalizado">
      <formula>NOT(ISERROR(SEARCH("Finalizado",D15)))</formula>
    </cfRule>
    <cfRule type="containsText" dxfId="443" priority="3" operator="containsText" text="No Planificado">
      <formula>NOT(ISERROR(SEARCH("No Planificado",D15)))</formula>
    </cfRule>
    <cfRule type="containsText" dxfId="442" priority="4" operator="containsText" text="A Tiempo">
      <formula>NOT(ISERROR(SEARCH("A Tiempo",D15)))</formula>
    </cfRule>
    <cfRule type="containsText" dxfId="441" priority="5" operator="containsText" text="Retrasado">
      <formula>NOT(ISERROR(SEARCH("Retrasado",D15)))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10">
      <iconSet showValue="0">
        <cfvo type="percent" val="0"/>
        <cfvo type="num" val="2"/>
        <cfvo type="num" val="3"/>
      </iconSet>
    </cfRule>
  </conditionalFormatting>
  <conditionalFormatting sqref="K25:L25">
    <cfRule type="containsText" dxfId="440" priority="20" operator="containsText" text="PENDIENTE">
      <formula>NOT(ISERROR(SEARCH("PENDIENTE",K25)))</formula>
    </cfRule>
    <cfRule type="containsText" dxfId="439" priority="21" operator="containsText" text="NO VALIDADO">
      <formula>NOT(ISERROR(SEARCH("NO VALIDADO",K25)))</formula>
    </cfRule>
    <cfRule type="containsText" dxfId="438" priority="22" operator="containsText" text="VALIDADO">
      <formula>NOT(ISERROR(SEARCH("VALIDADO",K25)))</formula>
    </cfRule>
  </conditionalFormatting>
  <conditionalFormatting sqref="N25:O25">
    <cfRule type="containsText" dxfId="437" priority="17" operator="containsText" text="PENDIENTE">
      <formula>NOT(ISERROR(SEARCH("PENDIENTE",N25)))</formula>
    </cfRule>
    <cfRule type="containsText" dxfId="436" priority="18" operator="containsText" text="NO VALIDADO">
      <formula>NOT(ISERROR(SEARCH("NO VALIDADO",N25)))</formula>
    </cfRule>
    <cfRule type="containsText" dxfId="435" priority="19" operator="containsText" text="VALIDADO">
      <formula>NOT(ISERROR(SEARCH("VALIDADO",N25)))</formula>
    </cfRule>
  </conditionalFormatting>
  <conditionalFormatting sqref="Q25:R25">
    <cfRule type="containsText" dxfId="434" priority="14" operator="containsText" text="PENDIENTE">
      <formula>NOT(ISERROR(SEARCH("PENDIENTE",Q25)))</formula>
    </cfRule>
    <cfRule type="containsText" dxfId="433" priority="15" operator="containsText" text="NO VALIDADO">
      <formula>NOT(ISERROR(SEARCH("NO VALIDADO",Q25)))</formula>
    </cfRule>
    <cfRule type="containsText" dxfId="432" priority="16" operator="containsText" text="VALIDADO">
      <formula>NOT(ISERROR(SEARCH("VALIDADO",Q25)))</formula>
    </cfRule>
  </conditionalFormatting>
  <conditionalFormatting sqref="T25:U25">
    <cfRule type="containsText" dxfId="431" priority="11" operator="containsText" text="PENDIENTE">
      <formula>NOT(ISERROR(SEARCH("PENDIENTE",T25)))</formula>
    </cfRule>
    <cfRule type="containsText" dxfId="430" priority="12" operator="containsText" text="NO VALIDADO">
      <formula>NOT(ISERROR(SEARCH("NO VALIDADO",T25)))</formula>
    </cfRule>
    <cfRule type="containsText" dxfId="429" priority="13" operator="containsText" text="VALIDADO">
      <formula>NOT(ISERROR(SEARCH("VALIDADO",T25)))</formula>
    </cfRule>
  </conditionalFormatting>
  <dataValidations disablePrompts="1" count="6">
    <dataValidation type="list" allowBlank="1" showInputMessage="1" showErrorMessage="1" sqref="K14:K15 O14:O15 S14:S15" xr:uid="{2D5F1C54-D29A-4002-96E7-80D047C3A2E0}">
      <formula1>"No Iniciado, En Progreso,Finalizado"</formula1>
    </dataValidation>
    <dataValidation type="list" allowBlank="1" showInputMessage="1" showErrorMessage="1" sqref="M12 Q12 U12" xr:uid="{4D8EC18C-7867-4B50-BAA4-6AAFAEFB34D0}">
      <formula1>"Mayo,Junio,Julio,Agosto,Septiembre,Octubre"</formula1>
    </dataValidation>
    <dataValidation type="list" allowBlank="1" showInputMessage="1" showErrorMessage="1" sqref="AB14:AB15 R14:R15 N14:N15 V14:V15" xr:uid="{34C558F3-460A-490E-A125-A803738754E6}">
      <formula1>"No Cumple, Parcial, Cumple, Más que Cumple, Mejor Práctica"</formula1>
    </dataValidation>
    <dataValidation type="list" allowBlank="1" showInputMessage="1" showErrorMessage="1" sqref="O10" xr:uid="{215FD883-F6B9-4C12-9771-613D77231E1B}">
      <formula1>"Alta,Baja,No Planificado"</formula1>
    </dataValidation>
    <dataValidation type="list" allowBlank="1" showInputMessage="1" showErrorMessage="1" sqref="S10 Q10" xr:uid="{947374F1-C2C5-4C96-B7F2-A66077AC8562}">
      <formula1>"Junio,Julio,Agosto,Septiembre,Octubre"</formula1>
    </dataValidation>
    <dataValidation type="list" allowBlank="1" showInputMessage="1" showErrorMessage="1" sqref="D10" xr:uid="{6B902EA6-F222-43E1-902D-D473066A40FA}">
      <formula1>"No Cumple, Parcial,Cumple,Más que Cumple,Mejor Práctica"</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A005A54D-55A5-46A9-9B3A-F6BFB1DEC2FF}">
            <x14:iconSet iconSet="3Stars" showValue="0">
              <x14:cfvo type="percent">
                <xm:f>0</xm:f>
              </x14:cfvo>
              <x14:cfvo type="num">
                <xm:f>2</xm:f>
              </x14:cfvo>
              <x14:cfvo type="num">
                <xm:f>3</xm:f>
              </x14:cfvo>
            </x14:iconSet>
          </x14:cfRule>
          <xm:sqref>M10</xm:sqref>
        </x14:conditionalFormatting>
      </x14:conditionalFormattings>
    </ext>
  </extLst>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3798AD-04F2-4904-8957-41B5BA186D61}">
  <dimension ref="A1:AB51"/>
  <sheetViews>
    <sheetView showGridLines="0" zoomScale="70" zoomScaleNormal="70" workbookViewId="0">
      <pane xSplit="3" ySplit="4" topLeftCell="K23" activePane="bottomRight" state="frozen"/>
      <selection activeCell="K3" sqref="K3:S4"/>
      <selection pane="topRight" activeCell="K3" sqref="K3:S4"/>
      <selection pane="bottomLeft" activeCell="K3" sqref="K3:S4"/>
      <selection pane="bottomRight" activeCell="K3" sqref="K3:S4"/>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24" t="s">
        <v>723</v>
      </c>
      <c r="L3" s="324"/>
      <c r="M3" s="324"/>
      <c r="N3" s="324"/>
      <c r="O3" s="324"/>
      <c r="P3" s="324"/>
      <c r="Q3" s="324"/>
      <c r="R3" s="324"/>
      <c r="S3" s="324"/>
      <c r="T3" s="63"/>
      <c r="U3" s="63"/>
      <c r="V3" s="63"/>
      <c r="W3" s="10"/>
      <c r="X3" s="10"/>
      <c r="Y3" s="12"/>
      <c r="Z3" s="12"/>
      <c r="AA3" s="12"/>
    </row>
    <row r="4" spans="1:28" ht="35.25" customHeight="1" x14ac:dyDescent="0.35">
      <c r="A4" s="1"/>
      <c r="B4" s="1"/>
      <c r="C4" s="10"/>
      <c r="D4" s="255"/>
      <c r="E4" s="255"/>
      <c r="F4" s="255"/>
      <c r="G4" s="255"/>
      <c r="H4" s="255"/>
      <c r="I4" s="255"/>
      <c r="J4" s="61"/>
      <c r="K4" s="325"/>
      <c r="L4" s="325"/>
      <c r="M4" s="325"/>
      <c r="N4" s="325"/>
      <c r="O4" s="325"/>
      <c r="P4" s="325"/>
      <c r="Q4" s="325"/>
      <c r="R4" s="325"/>
      <c r="S4" s="325"/>
      <c r="T4" s="61"/>
      <c r="U4" s="61"/>
      <c r="V4" s="61"/>
      <c r="W4" s="61"/>
      <c r="X4" s="14"/>
      <c r="Y4" s="21"/>
      <c r="Z4" s="22"/>
      <c r="AA4" s="22"/>
    </row>
    <row r="5" spans="1:28" ht="32.5" x14ac:dyDescent="0.6">
      <c r="A5" s="1"/>
      <c r="B5" s="15"/>
      <c r="C5" s="13"/>
      <c r="D5" s="258" t="s">
        <v>49</v>
      </c>
      <c r="E5" s="258"/>
      <c r="F5" s="258"/>
      <c r="G5" s="258"/>
      <c r="H5" s="258"/>
      <c r="I5" s="258"/>
      <c r="J5" s="26"/>
      <c r="K5" s="258" t="s">
        <v>678</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Não cumpre</v>
      </c>
      <c r="E7" s="47">
        <f>IF($D7="Não cumpre",0,IF($D7="Parcial",$E$18*0.4,IF($D7="Cumpre",$E$18*0.7,IF($D7="Mais que cumpre",$E$18*0.85,IF($D7="Melhor Prática",$E$18,0)))))</f>
        <v>0</v>
      </c>
      <c r="F7" s="48">
        <f>IF($K$24&lt;&gt;"",IF($K$24=3,3,IF($K$24=2,2,1)),"")</f>
        <v>2</v>
      </c>
      <c r="G7" s="48">
        <f>IF($N$24&lt;&gt;"",IF($N$24=3,3,IF($N$24=2,2,1)),"")</f>
        <v>2</v>
      </c>
      <c r="H7" s="48" t="str">
        <f>IF($Q$24&lt;&gt;"",IF($Q$24=3,3,IF($Q$24=2,2,1)),"")</f>
        <v/>
      </c>
      <c r="I7" s="48" t="str">
        <f>IF($T$24&lt;&gt;"",IF($T$24=3,3,IF($T$24=2,2,1)),"")</f>
        <v/>
      </c>
      <c r="J7" s="32"/>
      <c r="K7" s="49" t="s">
        <v>679</v>
      </c>
      <c r="L7" s="46" t="s">
        <v>60</v>
      </c>
      <c r="M7" s="260" t="s">
        <v>724</v>
      </c>
      <c r="N7" s="260"/>
      <c r="O7" s="260"/>
      <c r="P7" s="46" t="s">
        <v>62</v>
      </c>
      <c r="Q7" s="260" t="s">
        <v>725</v>
      </c>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f>IF(Q10="Junho",6,IF(Q10="Julho",7,IF(Q10="Agosto",8,IF(Q10="Setembro",9,IF(Q10="Outubro",10,"")))))</f>
        <v>8</v>
      </c>
      <c r="R9" s="35"/>
      <c r="S9" s="92" t="str">
        <f>IF(S10="Junho",6,IF(S10="Julho",7,IF(S10="Agosto",8,IF(S10="Setembro",9,IF(S10="Outubro",10,"")))))</f>
        <v/>
      </c>
      <c r="T9" s="33"/>
      <c r="U9" s="33"/>
      <c r="V9" s="33"/>
      <c r="W9" s="1"/>
      <c r="X9" s="1"/>
    </row>
    <row r="10" spans="1:28" ht="59.25" customHeight="1" outlineLevel="1" x14ac:dyDescent="0.35">
      <c r="A10" s="1"/>
      <c r="B10" s="262" t="s">
        <v>681</v>
      </c>
      <c r="C10" s="262"/>
      <c r="D10" s="110" t="s">
        <v>64</v>
      </c>
      <c r="E10" s="51">
        <f>IF($D10="Não cumpre",0,IF($D10="Parcial",$E$18*0.4,IF($D10="Cumpre",$E$18*0.7,IF($D10="Mais que cumpre",$E$18*0.85,IF($D10="Melhor Prática",$E$18,0)))))</f>
        <v>1.7000000000000001E-2</v>
      </c>
      <c r="F10" s="52" t="str">
        <f>IF(K20="D","D","-")</f>
        <v>-</v>
      </c>
      <c r="G10" s="52" t="str">
        <f>IF(N20="D","D","-")</f>
        <v>D</v>
      </c>
      <c r="H10" s="52" t="str">
        <f>IF(Q20="D","D","-")</f>
        <v>D</v>
      </c>
      <c r="I10" s="52" t="str">
        <f>IF(T20="D","D","-")</f>
        <v>-</v>
      </c>
      <c r="J10" s="32"/>
      <c r="K10" s="65" t="s">
        <v>682</v>
      </c>
      <c r="L10" s="50" t="s">
        <v>66</v>
      </c>
      <c r="M10" s="74">
        <v>2</v>
      </c>
      <c r="N10" s="50" t="s">
        <v>67</v>
      </c>
      <c r="O10" s="53" t="s">
        <v>315</v>
      </c>
      <c r="P10" s="50" t="s">
        <v>69</v>
      </c>
      <c r="Q10" s="91" t="s">
        <v>303</v>
      </c>
      <c r="R10" s="50" t="s">
        <v>71</v>
      </c>
      <c r="S10" s="91" t="s">
        <v>713</v>
      </c>
      <c r="T10" s="50" t="s">
        <v>73</v>
      </c>
      <c r="U10" s="53" t="s">
        <v>551</v>
      </c>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684</v>
      </c>
      <c r="C12" s="263"/>
      <c r="D12" s="265" t="str">
        <f>IF(F12="","",IF(AND(I12=3,H12=3,G12=3,F12=3),"Melhor Prática",
IF(AND(H12=3,G12=3,F12=3),"Mais que cumpre",
IF(AND(G12=3,F12=3),"Cumpre",
IF(F12=3,"Parcial","Não cumpre")))))</f>
        <v>Mais que cumpre</v>
      </c>
      <c r="E12" s="266">
        <f>IF($D12="Não cumpre",0,IF($D12="Parcial",$E$18*0.4,IF($D12="Cumpre",$E$18*0.7,IF($D12="Mais que cumpre",$E$18*0.85,IF($D12="Melhor Prática",$E$18,0)))))</f>
        <v>1.7000000000000001E-2</v>
      </c>
      <c r="F12" s="261">
        <f>IF($L$24&lt;&gt;"",IF($L$24=3,3,IF($L$24=2,2,1)),"")</f>
        <v>3</v>
      </c>
      <c r="G12" s="261">
        <f>IF($O$24&lt;&gt;"",IF($O$24=3,3,IF($O$24=2,2,1)),"")</f>
        <v>3</v>
      </c>
      <c r="H12" s="261">
        <f>IF($R$24&lt;&gt;"",IF($R$24=3,3,IF($R$24=2,2,1)),"")</f>
        <v>3</v>
      </c>
      <c r="I12" s="261" t="str">
        <f>IF($U$24&lt;&gt;"",IF($U$24=3,3,IF($U$24=2,2,1)),"")</f>
        <v/>
      </c>
      <c r="J12" s="32"/>
      <c r="K12" s="299" t="s">
        <v>76</v>
      </c>
      <c r="L12" s="251"/>
      <c r="M12" s="249" t="s">
        <v>303</v>
      </c>
      <c r="N12" s="250"/>
      <c r="O12" s="299" t="s">
        <v>76</v>
      </c>
      <c r="P12" s="251"/>
      <c r="Q12" s="249" t="s">
        <v>830</v>
      </c>
      <c r="R12" s="250"/>
      <c r="S12" s="251" t="s">
        <v>76</v>
      </c>
      <c r="T12" s="251"/>
      <c r="U12" s="323"/>
      <c r="V12" s="323"/>
      <c r="W12" s="9"/>
      <c r="X12" s="9"/>
      <c r="Y12" s="23"/>
      <c r="Z12" s="2"/>
      <c r="AA12" s="2"/>
      <c r="AB12" s="2"/>
    </row>
    <row r="13" spans="1:28" ht="35.25" customHeight="1" outlineLevel="1" x14ac:dyDescent="0.35">
      <c r="A13" s="1"/>
      <c r="B13" s="264"/>
      <c r="C13" s="264"/>
      <c r="D13" s="265"/>
      <c r="E13" s="266"/>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79</v>
      </c>
      <c r="W13" s="1"/>
      <c r="X13" s="1"/>
      <c r="Z13" s="3"/>
      <c r="AA13" s="4"/>
      <c r="AB13" s="5"/>
    </row>
    <row r="14" spans="1:28" ht="18.75" customHeight="1" outlineLevel="1" x14ac:dyDescent="0.35">
      <c r="A14" s="1"/>
      <c r="B14" s="264"/>
      <c r="C14" s="264"/>
      <c r="D14" s="265"/>
      <c r="E14" s="266"/>
      <c r="F14" s="38"/>
      <c r="G14" s="38"/>
      <c r="H14" s="38"/>
      <c r="I14" s="38"/>
      <c r="J14" s="32"/>
      <c r="K14" s="238" t="s">
        <v>1043</v>
      </c>
      <c r="L14" s="239" t="s">
        <v>1046</v>
      </c>
      <c r="M14" s="239"/>
      <c r="N14" s="243" t="s">
        <v>1059</v>
      </c>
      <c r="O14" s="238" t="s">
        <v>1043</v>
      </c>
      <c r="P14" s="239"/>
      <c r="Q14" s="239"/>
      <c r="R14" s="243" t="s">
        <v>1073</v>
      </c>
      <c r="S14" s="240"/>
      <c r="T14" s="239"/>
      <c r="U14" s="239"/>
      <c r="V14" s="240"/>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IF(OR(AND(S10=U12,S14&lt;&gt;"finalizado"),AND(S10=Q12,O14&lt;&gt;"finalizado"),AND(S10=M12,K14&lt;&gt;"finalizado")),"Atrasado","À Tempo")),"Não Planificado")</f>
        <v>À Tempo</v>
      </c>
      <c r="E15" s="244"/>
      <c r="F15" s="244"/>
      <c r="G15" s="244"/>
      <c r="H15" s="244"/>
      <c r="I15" s="244"/>
      <c r="J15" s="26"/>
      <c r="K15" s="238"/>
      <c r="L15" s="239"/>
      <c r="M15" s="239"/>
      <c r="N15" s="243"/>
      <c r="O15" s="238"/>
      <c r="P15" s="239"/>
      <c r="Q15" s="239"/>
      <c r="R15" s="243"/>
      <c r="S15" s="240"/>
      <c r="T15" s="239"/>
      <c r="U15" s="239"/>
      <c r="V15" s="240"/>
      <c r="W15" s="1"/>
      <c r="X15" s="1"/>
      <c r="Z15" s="6"/>
      <c r="AA15" s="7"/>
      <c r="AB15" s="7"/>
    </row>
    <row r="16" spans="1:28" ht="21" customHeight="1" x14ac:dyDescent="0.4">
      <c r="A16" s="1"/>
      <c r="B16" s="17"/>
      <c r="C16" s="17"/>
      <c r="D16" s="9"/>
      <c r="E16" s="86" t="str">
        <f>IF(COUNTA(F16:I16)=0,"NBC","BC")</f>
        <v>NBC</v>
      </c>
      <c r="F16" s="86"/>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685</v>
      </c>
      <c r="R17" s="241"/>
      <c r="S17" s="242"/>
      <c r="T17" s="246" t="s">
        <v>85</v>
      </c>
      <c r="U17" s="241"/>
      <c r="V17" s="242"/>
      <c r="W17" s="9"/>
      <c r="X17" s="9"/>
      <c r="Y17" s="23"/>
    </row>
    <row r="18" spans="1:25" ht="20.25" customHeight="1" outlineLevel="2" x14ac:dyDescent="0.35">
      <c r="A18" s="1"/>
      <c r="B18" s="245" t="s">
        <v>317</v>
      </c>
      <c r="C18" s="245"/>
      <c r="D18" s="42" t="s">
        <v>52</v>
      </c>
      <c r="E18" s="39">
        <v>0.02</v>
      </c>
      <c r="F18" s="127"/>
      <c r="G18" s="127"/>
      <c r="H18" s="127"/>
      <c r="I18" s="127"/>
      <c r="J18" s="9"/>
      <c r="K18" s="238" t="s">
        <v>726</v>
      </c>
      <c r="L18" s="240"/>
      <c r="M18" s="243"/>
      <c r="N18" s="238" t="s">
        <v>727</v>
      </c>
      <c r="O18" s="240"/>
      <c r="P18" s="243"/>
      <c r="Q18" s="238" t="s">
        <v>728</v>
      </c>
      <c r="R18" s="240"/>
      <c r="S18" s="243"/>
      <c r="T18" s="238" t="s">
        <v>729</v>
      </c>
      <c r="U18" s="240"/>
      <c r="V18" s="243"/>
      <c r="W18" s="9"/>
      <c r="X18" s="9"/>
      <c r="Y18" s="23"/>
    </row>
    <row r="19" spans="1:25" ht="141.75" customHeight="1" outlineLevel="2" x14ac:dyDescent="0.35">
      <c r="A19" s="1"/>
      <c r="B19" s="245"/>
      <c r="C19" s="245"/>
      <c r="D19" s="42" t="s">
        <v>91</v>
      </c>
      <c r="E19" s="308" t="s">
        <v>730</v>
      </c>
      <c r="F19" s="308"/>
      <c r="G19" s="308"/>
      <c r="H19" s="308"/>
      <c r="I19" s="308"/>
      <c r="J19" s="25"/>
      <c r="K19" s="238"/>
      <c r="L19" s="240"/>
      <c r="M19" s="243"/>
      <c r="N19" s="238"/>
      <c r="O19" s="240"/>
      <c r="P19" s="243"/>
      <c r="Q19" s="238"/>
      <c r="R19" s="240"/>
      <c r="S19" s="243"/>
      <c r="T19" s="238"/>
      <c r="U19" s="240"/>
      <c r="V19" s="243"/>
      <c r="W19" s="9"/>
      <c r="X19" s="9"/>
      <c r="Y19" s="23"/>
    </row>
    <row r="20" spans="1:25" ht="18.75" customHeight="1" outlineLevel="2" x14ac:dyDescent="0.35">
      <c r="A20" s="1"/>
      <c r="B20" s="245"/>
      <c r="C20" s="245"/>
      <c r="D20" s="247" t="s">
        <v>93</v>
      </c>
      <c r="E20" s="248" t="s">
        <v>200</v>
      </c>
      <c r="F20" s="248"/>
      <c r="G20" s="248"/>
      <c r="H20" s="248"/>
      <c r="I20" s="248"/>
      <c r="J20" s="25"/>
      <c r="K20" s="238"/>
      <c r="L20" s="240"/>
      <c r="M20" s="243"/>
      <c r="N20" s="238" t="s">
        <v>306</v>
      </c>
      <c r="O20" s="240"/>
      <c r="P20" s="243"/>
      <c r="Q20" s="238" t="s">
        <v>306</v>
      </c>
      <c r="R20" s="240"/>
      <c r="S20" s="243"/>
      <c r="T20" s="238"/>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731</v>
      </c>
      <c r="L21" s="240"/>
      <c r="M21" s="243"/>
      <c r="N21" s="238" t="s">
        <v>732</v>
      </c>
      <c r="O21" s="240"/>
      <c r="P21" s="243"/>
      <c r="Q21" s="238" t="s">
        <v>460</v>
      </c>
      <c r="R21" s="240"/>
      <c r="S21" s="243"/>
      <c r="T21" s="238" t="s">
        <v>665</v>
      </c>
      <c r="U21" s="240"/>
      <c r="V21" s="243"/>
      <c r="W21" s="9"/>
      <c r="X21" s="9"/>
      <c r="Y21" s="23"/>
    </row>
    <row r="22" spans="1:25" ht="14.5" x14ac:dyDescent="0.35">
      <c r="A22" s="1"/>
      <c r="B22" s="9"/>
      <c r="C22" s="9"/>
      <c r="D22" s="9"/>
      <c r="E22" s="9"/>
      <c r="F22" s="9"/>
      <c r="G22" s="9"/>
      <c r="H22" s="9"/>
      <c r="I22" s="9"/>
      <c r="J22" s="9"/>
      <c r="K22" s="68"/>
      <c r="L22" s="9"/>
      <c r="M22" s="9"/>
      <c r="N22" s="9"/>
      <c r="O22" s="9"/>
      <c r="P22" s="9"/>
      <c r="Q22" s="9"/>
      <c r="R22" s="9"/>
      <c r="S22" s="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54" t="s">
        <v>99</v>
      </c>
      <c r="U23" s="24" t="s">
        <v>100</v>
      </c>
      <c r="V23" s="55" t="s">
        <v>101</v>
      </c>
      <c r="X23" s="9"/>
      <c r="Y23" s="23"/>
    </row>
    <row r="24" spans="1:25" ht="36.75" customHeight="1" x14ac:dyDescent="0.35">
      <c r="A24" s="1"/>
      <c r="B24" s="9"/>
      <c r="C24" s="9"/>
      <c r="D24" s="9"/>
      <c r="F24" s="235" t="s">
        <v>693</v>
      </c>
      <c r="G24" s="236" t="s">
        <v>36</v>
      </c>
      <c r="H24" s="236"/>
      <c r="I24" s="236"/>
      <c r="K24" s="56">
        <v>2</v>
      </c>
      <c r="L24" s="40">
        <v>3</v>
      </c>
      <c r="M24" s="237"/>
      <c r="N24" s="56">
        <v>2</v>
      </c>
      <c r="O24" s="40">
        <v>3</v>
      </c>
      <c r="P24" s="237"/>
      <c r="Q24" s="56"/>
      <c r="R24" s="40">
        <v>3</v>
      </c>
      <c r="S24" s="237"/>
      <c r="T24" s="56"/>
      <c r="U24" s="40"/>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57"/>
      <c r="U25" s="43"/>
      <c r="V25" s="237"/>
      <c r="X25" s="9"/>
      <c r="Y25" s="23"/>
    </row>
    <row r="26" spans="1:25" ht="208.5" customHeight="1" x14ac:dyDescent="0.35">
      <c r="A26" s="1"/>
      <c r="B26" s="9"/>
      <c r="C26" s="9"/>
      <c r="D26" s="9"/>
      <c r="F26" s="235"/>
      <c r="G26" s="236" t="s">
        <v>78</v>
      </c>
      <c r="H26" s="236"/>
      <c r="I26" s="236"/>
      <c r="K26" s="58" t="s">
        <v>733</v>
      </c>
      <c r="L26" s="45" t="s">
        <v>1072</v>
      </c>
      <c r="M26" s="237"/>
      <c r="N26" s="58" t="s">
        <v>1069</v>
      </c>
      <c r="O26" s="45" t="s">
        <v>1070</v>
      </c>
      <c r="P26" s="237"/>
      <c r="Q26" s="58"/>
      <c r="R26" s="45" t="s">
        <v>1071</v>
      </c>
      <c r="S26" s="237"/>
      <c r="T26" s="58"/>
      <c r="U26" s="45"/>
      <c r="V26" s="237"/>
      <c r="X26" s="9"/>
      <c r="Y26" s="23"/>
    </row>
    <row r="27" spans="1:25" ht="18" customHeight="1" x14ac:dyDescent="0.35">
      <c r="A27" s="1"/>
      <c r="B27" s="9"/>
      <c r="C27" s="9"/>
      <c r="D27" s="9"/>
      <c r="F27" s="235"/>
      <c r="G27" s="236" t="s">
        <v>105</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F24:F49"/>
    <mergeCell ref="G24:I25"/>
    <mergeCell ref="M24:M26"/>
    <mergeCell ref="P24:P26"/>
    <mergeCell ref="S24:S26"/>
    <mergeCell ref="V24:V26"/>
    <mergeCell ref="G26:I26"/>
    <mergeCell ref="G27:I49"/>
    <mergeCell ref="Q20:S20"/>
    <mergeCell ref="T20:V20"/>
    <mergeCell ref="K21:M21"/>
    <mergeCell ref="N21:P21"/>
    <mergeCell ref="Q21:S21"/>
    <mergeCell ref="T21:V21"/>
    <mergeCell ref="T18:V19"/>
    <mergeCell ref="E19:I19"/>
    <mergeCell ref="D20:D21"/>
    <mergeCell ref="E20:I21"/>
    <mergeCell ref="K20:M20"/>
    <mergeCell ref="N20:P20"/>
    <mergeCell ref="D15:I15"/>
    <mergeCell ref="B18:C21"/>
    <mergeCell ref="K18:M19"/>
    <mergeCell ref="N18:P19"/>
    <mergeCell ref="Q18:S19"/>
    <mergeCell ref="Q17:S17"/>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M12:N12"/>
    <mergeCell ref="O12:P12"/>
    <mergeCell ref="K17:M17"/>
    <mergeCell ref="N17:P17"/>
    <mergeCell ref="K14:K15"/>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s>
  <conditionalFormatting sqref="D15:I15">
    <cfRule type="containsText" dxfId="428" priority="2" operator="containsText" text="Finalizado">
      <formula>NOT(ISERROR(SEARCH("Finalizado",D15)))</formula>
    </cfRule>
    <cfRule type="containsText" dxfId="427" priority="3" operator="containsText" text="No Planificado">
      <formula>NOT(ISERROR(SEARCH("No Planificado",D15)))</formula>
    </cfRule>
    <cfRule type="containsText" dxfId="426" priority="4" operator="containsText" text="A Tiempo">
      <formula>NOT(ISERROR(SEARCH("A Tiempo",D15)))</formula>
    </cfRule>
    <cfRule type="containsText" dxfId="425" priority="5" operator="containsText" text="Retrasado">
      <formula>NOT(ISERROR(SEARCH("Retrasado",D15)))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10">
      <iconSet showValue="0">
        <cfvo type="percent" val="0"/>
        <cfvo type="num" val="2"/>
        <cfvo type="num" val="3"/>
      </iconSet>
    </cfRule>
  </conditionalFormatting>
  <conditionalFormatting sqref="K25:L25">
    <cfRule type="containsText" dxfId="424" priority="20" operator="containsText" text="PENDIENTE">
      <formula>NOT(ISERROR(SEARCH("PENDIENTE",K25)))</formula>
    </cfRule>
    <cfRule type="containsText" dxfId="423" priority="21" operator="containsText" text="NO VALIDADO">
      <formula>NOT(ISERROR(SEARCH("NO VALIDADO",K25)))</formula>
    </cfRule>
    <cfRule type="containsText" dxfId="422" priority="22" operator="containsText" text="VALIDADO">
      <formula>NOT(ISERROR(SEARCH("VALIDADO",K25)))</formula>
    </cfRule>
  </conditionalFormatting>
  <conditionalFormatting sqref="N25:O25">
    <cfRule type="containsText" dxfId="421" priority="17" operator="containsText" text="PENDIENTE">
      <formula>NOT(ISERROR(SEARCH("PENDIENTE",N25)))</formula>
    </cfRule>
    <cfRule type="containsText" dxfId="420" priority="18" operator="containsText" text="NO VALIDADO">
      <formula>NOT(ISERROR(SEARCH("NO VALIDADO",N25)))</formula>
    </cfRule>
    <cfRule type="containsText" dxfId="419" priority="19" operator="containsText" text="VALIDADO">
      <formula>NOT(ISERROR(SEARCH("VALIDADO",N25)))</formula>
    </cfRule>
  </conditionalFormatting>
  <conditionalFormatting sqref="Q25:R25">
    <cfRule type="containsText" dxfId="418" priority="14" operator="containsText" text="PENDIENTE">
      <formula>NOT(ISERROR(SEARCH("PENDIENTE",Q25)))</formula>
    </cfRule>
    <cfRule type="containsText" dxfId="417" priority="15" operator="containsText" text="NO VALIDADO">
      <formula>NOT(ISERROR(SEARCH("NO VALIDADO",Q25)))</formula>
    </cfRule>
    <cfRule type="containsText" dxfId="416" priority="16" operator="containsText" text="VALIDADO">
      <formula>NOT(ISERROR(SEARCH("VALIDADO",Q25)))</formula>
    </cfRule>
  </conditionalFormatting>
  <conditionalFormatting sqref="T25:U25">
    <cfRule type="containsText" dxfId="415" priority="11" operator="containsText" text="PENDIENTE">
      <formula>NOT(ISERROR(SEARCH("PENDIENTE",T25)))</formula>
    </cfRule>
    <cfRule type="containsText" dxfId="414" priority="12" operator="containsText" text="NO VALIDADO">
      <formula>NOT(ISERROR(SEARCH("NO VALIDADO",T25)))</formula>
    </cfRule>
    <cfRule type="containsText" dxfId="413" priority="13" operator="containsText" text="VALIDADO">
      <formula>NOT(ISERROR(SEARCH("VALIDADO",T25)))</formula>
    </cfRule>
  </conditionalFormatting>
  <dataValidations count="6">
    <dataValidation type="list" allowBlank="1" showInputMessage="1" showErrorMessage="1" sqref="D10" xr:uid="{8C98A5A0-29F3-4051-97FF-63B05F4B9A51}">
      <formula1>"No Cumple, Parcial,Cumple,Más que Cumple,Mejor Práctica"</formula1>
    </dataValidation>
    <dataValidation type="list" allowBlank="1" showInputMessage="1" showErrorMessage="1" sqref="S10 Q10" xr:uid="{1DCC4B7B-A988-4749-984B-CFBCD2C2BE93}">
      <formula1>"Junio,Julio,Agosto,Septiembre,Octubre"</formula1>
    </dataValidation>
    <dataValidation type="list" allowBlank="1" showInputMessage="1" showErrorMessage="1" sqref="O10" xr:uid="{BFA76849-9AF8-4255-9FF1-598FC0B86F9B}">
      <formula1>"Alta,Baja,No Planificado"</formula1>
    </dataValidation>
    <dataValidation type="list" allowBlank="1" showInputMessage="1" showErrorMessage="1" sqref="AB14:AB15 R14:R15 N14:N15 V14:V15" xr:uid="{D14FE394-4130-4F3C-9832-6C97122CA008}">
      <formula1>"No Cumple, Parcial, Cumple, Más que Cumple, Mejor Práctica"</formula1>
    </dataValidation>
    <dataValidation type="list" allowBlank="1" showInputMessage="1" showErrorMessage="1" sqref="M12 Q12 U12" xr:uid="{CDA32CEF-FE5A-41B7-83FD-FC13E7C8D241}">
      <formula1>"Mayo,Junio,Julio,Agosto,Septiembre,Octubre"</formula1>
    </dataValidation>
    <dataValidation type="list" allowBlank="1" showInputMessage="1" showErrorMessage="1" sqref="K14:K15 O14:O15 S14:S15" xr:uid="{BF2F9EBB-916C-4C11-A35D-7C92D78B5447}">
      <formula1>"No Iniciado, En Progreso,Finalizado"</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6A6CC503-501B-4AA0-8A56-86D0452F8FCA}">
            <x14:iconSet iconSet="3Stars" showValue="0">
              <x14:cfvo type="percent">
                <xm:f>0</xm:f>
              </x14:cfvo>
              <x14:cfvo type="num">
                <xm:f>2</xm:f>
              </x14:cfvo>
              <x14:cfvo type="num">
                <xm:f>3</xm:f>
              </x14:cfvo>
            </x14:iconSet>
          </x14:cfRule>
          <xm:sqref>M10</xm:sqref>
        </x14:conditionalFormatting>
      </x14:conditionalFormattings>
    </ext>
  </extLst>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9AC5D06-19D5-487B-BFB7-62EA69A6A543}">
  <dimension ref="A1:AB51"/>
  <sheetViews>
    <sheetView showGridLines="0" zoomScale="70" zoomScaleNormal="70" workbookViewId="0">
      <pane xSplit="3" ySplit="4" topLeftCell="H19" activePane="bottomRight" state="frozen"/>
      <selection activeCell="K3" sqref="K3:S4"/>
      <selection pane="topRight" activeCell="K3" sqref="K3:S4"/>
      <selection pane="bottomLeft" activeCell="K3" sqref="K3:S4"/>
      <selection pane="bottomRight" activeCell="K3" sqref="K3:S4"/>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24" t="s">
        <v>735</v>
      </c>
      <c r="L3" s="324"/>
      <c r="M3" s="324"/>
      <c r="N3" s="324"/>
      <c r="O3" s="324"/>
      <c r="P3" s="324"/>
      <c r="Q3" s="324"/>
      <c r="R3" s="324"/>
      <c r="S3" s="324"/>
      <c r="T3" s="63"/>
      <c r="U3" s="63"/>
      <c r="V3" s="63"/>
      <c r="W3" s="10"/>
      <c r="X3" s="10"/>
      <c r="Y3" s="12"/>
      <c r="Z3" s="12"/>
      <c r="AA3" s="12"/>
    </row>
    <row r="4" spans="1:28" ht="35.25" customHeight="1" x14ac:dyDescent="0.35">
      <c r="A4" s="1"/>
      <c r="B4" s="1"/>
      <c r="C4" s="10"/>
      <c r="D4" s="255"/>
      <c r="E4" s="255"/>
      <c r="F4" s="255"/>
      <c r="G4" s="255"/>
      <c r="H4" s="255"/>
      <c r="I4" s="255"/>
      <c r="J4" s="61"/>
      <c r="K4" s="325"/>
      <c r="L4" s="325"/>
      <c r="M4" s="325"/>
      <c r="N4" s="325"/>
      <c r="O4" s="325"/>
      <c r="P4" s="325"/>
      <c r="Q4" s="325"/>
      <c r="R4" s="325"/>
      <c r="S4" s="325"/>
      <c r="T4" s="61"/>
      <c r="U4" s="61"/>
      <c r="V4" s="61"/>
      <c r="W4" s="61"/>
      <c r="X4" s="14"/>
      <c r="Y4" s="21"/>
      <c r="Z4" s="22"/>
      <c r="AA4" s="22"/>
    </row>
    <row r="5" spans="1:28" ht="32.5" x14ac:dyDescent="0.6">
      <c r="A5" s="1"/>
      <c r="B5" s="15"/>
      <c r="C5" s="13"/>
      <c r="D5" s="258" t="s">
        <v>49</v>
      </c>
      <c r="E5" s="258"/>
      <c r="F5" s="258"/>
      <c r="G5" s="258"/>
      <c r="H5" s="258"/>
      <c r="I5" s="258"/>
      <c r="J5" s="26"/>
      <c r="K5" s="258" t="s">
        <v>678</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Não cumpre</v>
      </c>
      <c r="E7" s="47">
        <f>IF($D7="Não cumpre",0,IF($D7="Parcial",$E$18*0.4,IF($D7="Cumpre",$E$18*0.7,IF($D7="Mais que cumpre",$E$18*0.85,IF($D7="Melhor Prática",$E$18,0)))))</f>
        <v>0</v>
      </c>
      <c r="F7" s="48">
        <f>IF($K$24&lt;&gt;"",IF($K$24=3,3,IF($K$24=2,2,1)),"")</f>
        <v>2</v>
      </c>
      <c r="G7" s="48">
        <f>IF($N$24&lt;&gt;"",IF($N$24=3,3,IF($N$24=2,2,1)),"")</f>
        <v>2</v>
      </c>
      <c r="H7" s="48" t="str">
        <f>IF($Q$24&lt;&gt;"",IF($Q$24=3,3,IF($Q$24=2,2,1)),"")</f>
        <v/>
      </c>
      <c r="I7" s="48" t="str">
        <f>IF($T$24&lt;&gt;"",IF($T$24=3,3,IF($T$24=2,2,1)),"")</f>
        <v/>
      </c>
      <c r="J7" s="32"/>
      <c r="K7" s="49" t="s">
        <v>679</v>
      </c>
      <c r="L7" s="46" t="s">
        <v>60</v>
      </c>
      <c r="M7" s="260" t="s">
        <v>724</v>
      </c>
      <c r="N7" s="260"/>
      <c r="O7" s="260"/>
      <c r="P7" s="46" t="s">
        <v>62</v>
      </c>
      <c r="Q7" s="260" t="s">
        <v>725</v>
      </c>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f>IF(Q10="Junho",6,IF(Q10="Julho",7,IF(Q10="Agosto",8,IF(Q10="Setembro",9,IF(Q10="Outubro",10,"")))))</f>
        <v>8</v>
      </c>
      <c r="R9" s="35"/>
      <c r="S9" s="92" t="str">
        <f>IF(S10="Junho",6,IF(S10="Julho",7,IF(S10="Agosto",8,IF(S10="Setembro",9,IF(S10="Outubro",10,"")))))</f>
        <v/>
      </c>
      <c r="T9" s="33"/>
      <c r="U9" s="33"/>
      <c r="V9" s="33"/>
      <c r="W9" s="1"/>
      <c r="X9" s="1"/>
    </row>
    <row r="10" spans="1:28" ht="59.25" customHeight="1" outlineLevel="1" x14ac:dyDescent="0.35">
      <c r="A10" s="1"/>
      <c r="B10" s="262" t="s">
        <v>681</v>
      </c>
      <c r="C10" s="262"/>
      <c r="D10" s="110" t="s">
        <v>64</v>
      </c>
      <c r="E10" s="51">
        <f>IF($D10="Não cumpre",0,IF($D10="Parcial",$E$18*0.4,IF($D10="Cumpre",$E$18*0.7,IF($D10="Mais que cumpre",$E$18*0.85,IF($D10="Melhor Prática",$E$18,0)))))</f>
        <v>1.2749999999999999E-2</v>
      </c>
      <c r="F10" s="52" t="str">
        <f>IF(K20="D","D","-")</f>
        <v>-</v>
      </c>
      <c r="G10" s="52" t="str">
        <f>IF(N20="D","D","-")</f>
        <v>D</v>
      </c>
      <c r="H10" s="52" t="str">
        <f>IF(Q20="D","D","-")</f>
        <v>D</v>
      </c>
      <c r="I10" s="52" t="str">
        <f>IF(T20="D","D","-")</f>
        <v>-</v>
      </c>
      <c r="J10" s="32"/>
      <c r="K10" s="65" t="s">
        <v>682</v>
      </c>
      <c r="L10" s="50" t="s">
        <v>66</v>
      </c>
      <c r="M10" s="74">
        <v>2</v>
      </c>
      <c r="N10" s="50" t="s">
        <v>67</v>
      </c>
      <c r="O10" s="53" t="s">
        <v>315</v>
      </c>
      <c r="P10" s="50" t="s">
        <v>69</v>
      </c>
      <c r="Q10" s="91" t="s">
        <v>303</v>
      </c>
      <c r="R10" s="50" t="s">
        <v>71</v>
      </c>
      <c r="S10" s="91" t="s">
        <v>713</v>
      </c>
      <c r="T10" s="50" t="s">
        <v>73</v>
      </c>
      <c r="U10" s="53" t="s">
        <v>551</v>
      </c>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684</v>
      </c>
      <c r="C12" s="263"/>
      <c r="D12" s="265" t="str">
        <f>IF(F12="","",IF(AND(I12=3,H12=3,G12=3,F12=3),"Melhor Prática",
IF(AND(H12=3,G12=3,F12=3),"Mais que cumpre",
IF(AND(G12=3,F12=3),"Cumpre",
IF(F12=3,"Parcial","Não cumpre")))))</f>
        <v>Mais que cumpre</v>
      </c>
      <c r="E12" s="266">
        <f>IF($D12="Não cumpre",0,IF($D12="Parcial",$E$18*0.4,IF($D12="Cumpre",$E$18*0.7,IF($D12="Mais que cumpre",$E$18*0.85,IF($D12="Melhor Prática",$E$18,0)))))</f>
        <v>1.2749999999999999E-2</v>
      </c>
      <c r="F12" s="261">
        <f>IF($L$24&lt;&gt;"",IF($L$24=3,3,IF($L$24=2,2,1)),"")</f>
        <v>3</v>
      </c>
      <c r="G12" s="261">
        <f>IF($O$24&lt;&gt;"",IF($O$24=3,3,IF($O$24=2,2,1)),"")</f>
        <v>3</v>
      </c>
      <c r="H12" s="261">
        <f>IF($R$24&lt;&gt;"",IF($R$24=3,3,IF($R$24=2,2,1)),"")</f>
        <v>3</v>
      </c>
      <c r="I12" s="261" t="str">
        <f>IF($U$24&lt;&gt;"",IF($U$24=3,3,IF($U$24=2,2,1)),"")</f>
        <v/>
      </c>
      <c r="J12" s="32"/>
      <c r="K12" s="299" t="s">
        <v>76</v>
      </c>
      <c r="L12" s="251"/>
      <c r="M12" s="249" t="s">
        <v>830</v>
      </c>
      <c r="N12" s="250"/>
      <c r="O12" s="299" t="s">
        <v>76</v>
      </c>
      <c r="P12" s="251"/>
      <c r="Q12" s="249"/>
      <c r="R12" s="250"/>
      <c r="S12" s="251" t="s">
        <v>76</v>
      </c>
      <c r="T12" s="251"/>
      <c r="U12" s="323"/>
      <c r="V12" s="323"/>
      <c r="W12" s="9"/>
      <c r="X12" s="9"/>
      <c r="Y12" s="23"/>
      <c r="Z12" s="2"/>
      <c r="AA12" s="2"/>
      <c r="AB12" s="2"/>
    </row>
    <row r="13" spans="1:28" ht="35.25" customHeight="1" outlineLevel="1" x14ac:dyDescent="0.35">
      <c r="A13" s="1"/>
      <c r="B13" s="264"/>
      <c r="C13" s="264"/>
      <c r="D13" s="265"/>
      <c r="E13" s="266"/>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79</v>
      </c>
      <c r="W13" s="1"/>
      <c r="X13" s="1"/>
      <c r="Z13" s="3"/>
      <c r="AA13" s="4"/>
      <c r="AB13" s="5"/>
    </row>
    <row r="14" spans="1:28" ht="18.75" customHeight="1" outlineLevel="1" x14ac:dyDescent="0.35">
      <c r="A14" s="1"/>
      <c r="B14" s="264"/>
      <c r="C14" s="264"/>
      <c r="D14" s="265"/>
      <c r="E14" s="266"/>
      <c r="F14" s="38"/>
      <c r="G14" s="38"/>
      <c r="H14" s="38"/>
      <c r="I14" s="38"/>
      <c r="J14" s="32"/>
      <c r="K14" s="238" t="s">
        <v>1043</v>
      </c>
      <c r="L14" s="239"/>
      <c r="M14" s="239"/>
      <c r="N14" s="243" t="s">
        <v>1073</v>
      </c>
      <c r="O14" s="238"/>
      <c r="P14" s="239"/>
      <c r="Q14" s="239"/>
      <c r="R14" s="243"/>
      <c r="S14" s="240"/>
      <c r="T14" s="239"/>
      <c r="U14" s="239"/>
      <c r="V14" s="240"/>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IF(OR(AND(S10=U12,S14&lt;&gt;"finalizado"),AND(S10=Q12,O14&lt;&gt;"finalizado"),AND(S10=M12,K14&lt;&gt;"finalizado")),"Atrasado","À Tempo")),"Não Planificado")</f>
        <v>À Tempo</v>
      </c>
      <c r="E15" s="244"/>
      <c r="F15" s="244"/>
      <c r="G15" s="244"/>
      <c r="H15" s="244"/>
      <c r="I15" s="244"/>
      <c r="J15" s="26"/>
      <c r="K15" s="238"/>
      <c r="L15" s="239"/>
      <c r="M15" s="239"/>
      <c r="N15" s="243"/>
      <c r="O15" s="238"/>
      <c r="P15" s="239"/>
      <c r="Q15" s="239"/>
      <c r="R15" s="243"/>
      <c r="S15" s="240"/>
      <c r="T15" s="239"/>
      <c r="U15" s="239"/>
      <c r="V15" s="240"/>
      <c r="W15" s="1"/>
      <c r="X15" s="1"/>
      <c r="Z15" s="6"/>
      <c r="AA15" s="7"/>
      <c r="AB15" s="7"/>
    </row>
    <row r="16" spans="1:28" ht="21" customHeight="1" x14ac:dyDescent="0.4">
      <c r="A16" s="1"/>
      <c r="B16" s="17"/>
      <c r="C16" s="17"/>
      <c r="D16" s="9"/>
      <c r="E16" s="86" t="str">
        <f>IF(COUNTA(F16:I16)=0,"NBC","BC")</f>
        <v>NBC</v>
      </c>
      <c r="F16" s="86"/>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685</v>
      </c>
      <c r="R17" s="241"/>
      <c r="S17" s="242"/>
      <c r="T17" s="246" t="s">
        <v>85</v>
      </c>
      <c r="U17" s="241"/>
      <c r="V17" s="242"/>
      <c r="W17" s="9"/>
      <c r="X17" s="9"/>
      <c r="Y17" s="23"/>
    </row>
    <row r="18" spans="1:25" ht="20.25" customHeight="1" outlineLevel="2" x14ac:dyDescent="0.35">
      <c r="A18" s="1"/>
      <c r="B18" s="245" t="s">
        <v>317</v>
      </c>
      <c r="C18" s="245"/>
      <c r="D18" s="42" t="s">
        <v>52</v>
      </c>
      <c r="E18" s="39">
        <v>1.4999999999999999E-2</v>
      </c>
      <c r="F18" s="127"/>
      <c r="G18" s="127"/>
      <c r="H18" s="127"/>
      <c r="I18" s="127"/>
      <c r="J18" s="9"/>
      <c r="K18" s="238" t="s">
        <v>736</v>
      </c>
      <c r="L18" s="240"/>
      <c r="M18" s="243"/>
      <c r="N18" s="238" t="s">
        <v>737</v>
      </c>
      <c r="O18" s="240"/>
      <c r="P18" s="243"/>
      <c r="Q18" s="238" t="s">
        <v>738</v>
      </c>
      <c r="R18" s="240"/>
      <c r="S18" s="243"/>
      <c r="T18" s="238" t="s">
        <v>739</v>
      </c>
      <c r="U18" s="240"/>
      <c r="V18" s="243"/>
      <c r="W18" s="9"/>
      <c r="X18" s="9"/>
      <c r="Y18" s="23"/>
    </row>
    <row r="19" spans="1:25" ht="141.75" customHeight="1" outlineLevel="2" x14ac:dyDescent="0.35">
      <c r="A19" s="1"/>
      <c r="B19" s="245"/>
      <c r="C19" s="245"/>
      <c r="D19" s="42" t="s">
        <v>91</v>
      </c>
      <c r="E19" s="308" t="s">
        <v>740</v>
      </c>
      <c r="F19" s="308"/>
      <c r="G19" s="308"/>
      <c r="H19" s="308"/>
      <c r="I19" s="308"/>
      <c r="J19" s="25"/>
      <c r="K19" s="238"/>
      <c r="L19" s="240"/>
      <c r="M19" s="243"/>
      <c r="N19" s="238"/>
      <c r="O19" s="240"/>
      <c r="P19" s="243"/>
      <c r="Q19" s="238"/>
      <c r="R19" s="240"/>
      <c r="S19" s="243"/>
      <c r="T19" s="238"/>
      <c r="U19" s="240"/>
      <c r="V19" s="243"/>
      <c r="W19" s="9"/>
      <c r="X19" s="9"/>
      <c r="Y19" s="23"/>
    </row>
    <row r="20" spans="1:25" ht="18.75" customHeight="1" outlineLevel="2" x14ac:dyDescent="0.35">
      <c r="A20" s="1"/>
      <c r="B20" s="245"/>
      <c r="C20" s="245"/>
      <c r="D20" s="247" t="s">
        <v>93</v>
      </c>
      <c r="E20" s="248" t="s">
        <v>200</v>
      </c>
      <c r="F20" s="248"/>
      <c r="G20" s="248"/>
      <c r="H20" s="248"/>
      <c r="I20" s="248"/>
      <c r="J20" s="25"/>
      <c r="K20" s="238"/>
      <c r="L20" s="240"/>
      <c r="M20" s="243"/>
      <c r="N20" s="238" t="s">
        <v>306</v>
      </c>
      <c r="O20" s="240"/>
      <c r="P20" s="243"/>
      <c r="Q20" s="238" t="s">
        <v>306</v>
      </c>
      <c r="R20" s="240"/>
      <c r="S20" s="243"/>
      <c r="T20" s="238"/>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741</v>
      </c>
      <c r="L21" s="240"/>
      <c r="M21" s="243"/>
      <c r="N21" s="238" t="s">
        <v>732</v>
      </c>
      <c r="O21" s="240"/>
      <c r="P21" s="243"/>
      <c r="Q21" s="238" t="s">
        <v>460</v>
      </c>
      <c r="R21" s="240"/>
      <c r="S21" s="243"/>
      <c r="T21" s="238" t="s">
        <v>665</v>
      </c>
      <c r="U21" s="240"/>
      <c r="V21" s="243"/>
      <c r="W21" s="9"/>
      <c r="X21" s="9"/>
      <c r="Y21" s="23"/>
    </row>
    <row r="22" spans="1:25" ht="14.5" x14ac:dyDescent="0.35">
      <c r="A22" s="1"/>
      <c r="B22" s="9"/>
      <c r="C22" s="9"/>
      <c r="D22" s="9"/>
      <c r="E22" s="9"/>
      <c r="F22" s="9"/>
      <c r="G22" s="9"/>
      <c r="H22" s="9"/>
      <c r="I22" s="9"/>
      <c r="J22" s="9"/>
      <c r="K22" s="68"/>
      <c r="L22" s="9"/>
      <c r="M22" s="9"/>
      <c r="N22" s="9"/>
      <c r="O22" s="9"/>
      <c r="P22" s="9"/>
      <c r="Q22" s="9"/>
      <c r="R22" s="9"/>
      <c r="S22" s="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54" t="s">
        <v>99</v>
      </c>
      <c r="U23" s="24" t="s">
        <v>100</v>
      </c>
      <c r="V23" s="55" t="s">
        <v>101</v>
      </c>
      <c r="X23" s="9"/>
      <c r="Y23" s="23"/>
    </row>
    <row r="24" spans="1:25" ht="36.75" customHeight="1" x14ac:dyDescent="0.35">
      <c r="A24" s="1"/>
      <c r="B24" s="9"/>
      <c r="C24" s="9"/>
      <c r="D24" s="9"/>
      <c r="F24" s="235" t="s">
        <v>693</v>
      </c>
      <c r="G24" s="236" t="s">
        <v>36</v>
      </c>
      <c r="H24" s="236"/>
      <c r="I24" s="236"/>
      <c r="K24" s="56">
        <v>2</v>
      </c>
      <c r="L24" s="40">
        <v>3</v>
      </c>
      <c r="M24" s="237"/>
      <c r="N24" s="56">
        <v>2</v>
      </c>
      <c r="O24" s="40">
        <v>3</v>
      </c>
      <c r="P24" s="237"/>
      <c r="Q24" s="56"/>
      <c r="R24" s="40">
        <v>3</v>
      </c>
      <c r="S24" s="237"/>
      <c r="T24" s="56"/>
      <c r="U24" s="40"/>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57"/>
      <c r="U25" s="43"/>
      <c r="V25" s="237"/>
      <c r="X25" s="9"/>
      <c r="Y25" s="23"/>
    </row>
    <row r="26" spans="1:25" ht="208.5" customHeight="1" x14ac:dyDescent="0.35">
      <c r="A26" s="1"/>
      <c r="B26" s="9"/>
      <c r="C26" s="9"/>
      <c r="D26" s="9"/>
      <c r="F26" s="235"/>
      <c r="G26" s="236" t="s">
        <v>78</v>
      </c>
      <c r="H26" s="236"/>
      <c r="I26" s="236"/>
      <c r="K26" s="58" t="s">
        <v>733</v>
      </c>
      <c r="L26" s="45" t="s">
        <v>1072</v>
      </c>
      <c r="M26" s="237"/>
      <c r="N26" s="58" t="s">
        <v>734</v>
      </c>
      <c r="O26" s="45" t="s">
        <v>1070</v>
      </c>
      <c r="P26" s="237"/>
      <c r="Q26" s="58"/>
      <c r="R26" s="45" t="s">
        <v>1074</v>
      </c>
      <c r="S26" s="237"/>
      <c r="T26" s="58"/>
      <c r="U26" s="45"/>
      <c r="V26" s="237"/>
      <c r="X26" s="9"/>
      <c r="Y26" s="23"/>
    </row>
    <row r="27" spans="1:25" ht="18" customHeight="1" x14ac:dyDescent="0.35">
      <c r="A27" s="1"/>
      <c r="B27" s="9"/>
      <c r="C27" s="9"/>
      <c r="D27" s="9"/>
      <c r="F27" s="235"/>
      <c r="G27" s="236" t="s">
        <v>105</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F24:F49"/>
    <mergeCell ref="G24:I25"/>
    <mergeCell ref="M24:M26"/>
    <mergeCell ref="P24:P26"/>
    <mergeCell ref="S24:S26"/>
    <mergeCell ref="V24:V26"/>
    <mergeCell ref="G26:I26"/>
    <mergeCell ref="G27:I49"/>
    <mergeCell ref="Q20:S20"/>
    <mergeCell ref="T20:V20"/>
    <mergeCell ref="K21:M21"/>
    <mergeCell ref="N21:P21"/>
    <mergeCell ref="Q21:S21"/>
    <mergeCell ref="T21:V21"/>
    <mergeCell ref="T18:V19"/>
    <mergeCell ref="E19:I19"/>
    <mergeCell ref="D20:D21"/>
    <mergeCell ref="E20:I21"/>
    <mergeCell ref="K20:M20"/>
    <mergeCell ref="N20:P20"/>
    <mergeCell ref="D15:I15"/>
    <mergeCell ref="B18:C21"/>
    <mergeCell ref="K18:M19"/>
    <mergeCell ref="N18:P19"/>
    <mergeCell ref="Q18:S19"/>
    <mergeCell ref="Q17:S17"/>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M12:N12"/>
    <mergeCell ref="O12:P12"/>
    <mergeCell ref="K17:M17"/>
    <mergeCell ref="N17:P17"/>
    <mergeCell ref="K14:K15"/>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s>
  <conditionalFormatting sqref="D15:I15">
    <cfRule type="containsText" dxfId="412" priority="20" operator="containsText" text="Finalizado">
      <formula>NOT(ISERROR(SEARCH("Finalizado",D15)))</formula>
    </cfRule>
    <cfRule type="containsText" dxfId="411" priority="21" operator="containsText" text="No Planificado">
      <formula>NOT(ISERROR(SEARCH("No Planificado",D15)))</formula>
    </cfRule>
    <cfRule type="containsText" dxfId="410" priority="22" operator="containsText" text="A Tiempo">
      <formula>NOT(ISERROR(SEARCH("A Tiempo",D15)))</formula>
    </cfRule>
    <cfRule type="containsText" dxfId="409" priority="23" operator="containsText" text="Retrasado">
      <formula>NOT(ISERROR(SEARCH("Retrasado",D15)))</formula>
    </cfRule>
  </conditionalFormatting>
  <conditionalFormatting sqref="F7:F8">
    <cfRule type="iconSet" priority="27">
      <iconSet showValue="0">
        <cfvo type="percent" val="0"/>
        <cfvo type="num" val="2"/>
        <cfvo type="num" val="3"/>
      </iconSet>
    </cfRule>
  </conditionalFormatting>
  <conditionalFormatting sqref="F12 F14">
    <cfRule type="iconSet" priority="25">
      <iconSet showValue="0">
        <cfvo type="percent" val="0"/>
        <cfvo type="num" val="2"/>
        <cfvo type="num" val="3"/>
      </iconSet>
    </cfRule>
  </conditionalFormatting>
  <conditionalFormatting sqref="G7:I8">
    <cfRule type="iconSet" priority="26">
      <iconSet showValue="0">
        <cfvo type="percent" val="0"/>
        <cfvo type="num" val="2"/>
        <cfvo type="num" val="3"/>
      </iconSet>
    </cfRule>
  </conditionalFormatting>
  <conditionalFormatting sqref="G12:I12 G14:I14">
    <cfRule type="iconSet" priority="24">
      <iconSet showValue="0">
        <cfvo type="percent" val="0"/>
        <cfvo type="num" val="2"/>
        <cfvo type="num" val="3"/>
      </iconSet>
    </cfRule>
  </conditionalFormatting>
  <conditionalFormatting sqref="K24 N24">
    <cfRule type="iconSet" priority="12">
      <iconSet showValue="0">
        <cfvo type="percent" val="0"/>
        <cfvo type="num" val="2"/>
        <cfvo type="num" val="3"/>
      </iconSet>
    </cfRule>
  </conditionalFormatting>
  <conditionalFormatting sqref="K25:O25">
    <cfRule type="containsText" dxfId="408" priority="5" operator="containsText" text="PENDIENTE">
      <formula>NOT(ISERROR(SEARCH("PENDIENTE",K25)))</formula>
    </cfRule>
    <cfRule type="containsText" dxfId="407" priority="6" operator="containsText" text="NO VALIDADO">
      <formula>NOT(ISERROR(SEARCH("NO VALIDADO",K25)))</formula>
    </cfRule>
    <cfRule type="containsText" dxfId="406" priority="7" operator="containsText" text="VALIDADO">
      <formula>NOT(ISERROR(SEARCH("VALIDADO",K25)))</formula>
    </cfRule>
  </conditionalFormatting>
  <conditionalFormatting sqref="L24">
    <cfRule type="iconSet" priority="8">
      <iconSet showValue="0">
        <cfvo type="percent" val="0"/>
        <cfvo type="num" val="2"/>
        <cfvo type="num" val="3"/>
      </iconSet>
    </cfRule>
  </conditionalFormatting>
  <conditionalFormatting sqref="O24 Q24:R24">
    <cfRule type="iconSet" priority="1">
      <iconSet showValue="0">
        <cfvo type="percent" val="0"/>
        <cfvo type="num" val="2"/>
        <cfvo type="num" val="3"/>
      </iconSet>
    </cfRule>
  </conditionalFormatting>
  <conditionalFormatting sqref="Q25:R25">
    <cfRule type="containsText" dxfId="405" priority="2" operator="containsText" text="PENDIENTE">
      <formula>NOT(ISERROR(SEARCH("PENDIENTE",Q25)))</formula>
    </cfRule>
    <cfRule type="containsText" dxfId="404" priority="3" operator="containsText" text="NO VALIDADO">
      <formula>NOT(ISERROR(SEARCH("NO VALIDADO",Q25)))</formula>
    </cfRule>
    <cfRule type="containsText" dxfId="403" priority="4" operator="containsText" text="VALIDADO">
      <formula>NOT(ISERROR(SEARCH("VALIDADO",Q25)))</formula>
    </cfRule>
  </conditionalFormatting>
  <conditionalFormatting sqref="T24:U24">
    <cfRule type="iconSet" priority="28">
      <iconSet showValue="0">
        <cfvo type="percent" val="0"/>
        <cfvo type="num" val="2"/>
        <cfvo type="num" val="3"/>
      </iconSet>
    </cfRule>
  </conditionalFormatting>
  <conditionalFormatting sqref="T25:U25">
    <cfRule type="containsText" dxfId="402" priority="29" operator="containsText" text="PENDIENTE">
      <formula>NOT(ISERROR(SEARCH("PENDIENTE",T25)))</formula>
    </cfRule>
    <cfRule type="containsText" dxfId="401" priority="30" operator="containsText" text="NO VALIDADO">
      <formula>NOT(ISERROR(SEARCH("NO VALIDADO",T25)))</formula>
    </cfRule>
    <cfRule type="containsText" dxfId="400" priority="31" operator="containsText" text="VALIDADO">
      <formula>NOT(ISERROR(SEARCH("VALIDADO",T25)))</formula>
    </cfRule>
  </conditionalFormatting>
  <dataValidations count="6">
    <dataValidation type="list" allowBlank="1" showInputMessage="1" showErrorMessage="1" sqref="S14:S15 O14:O15 K14:K15" xr:uid="{F1822A71-DDC0-4185-AF2E-E70A116595B2}">
      <formula1>"No Iniciado, En Progreso,Finalizado"</formula1>
    </dataValidation>
    <dataValidation type="list" allowBlank="1" showInputMessage="1" showErrorMessage="1" sqref="U12 Q12 M12" xr:uid="{E31A1CD1-C216-4F22-BAD3-A91A1AC3907A}">
      <formula1>"Mayo,Junio,Julio,Agosto,Septiembre,Octubre"</formula1>
    </dataValidation>
    <dataValidation type="list" allowBlank="1" showInputMessage="1" showErrorMessage="1" sqref="AB14:AB15 R14:R15 V14:V15 N14:N15" xr:uid="{D40C93A8-D8DA-4346-9BC3-A5F5C13D9988}">
      <formula1>"No Cumple, Parcial, Cumple, Más que Cumple, Mejor Práctica"</formula1>
    </dataValidation>
    <dataValidation type="list" allowBlank="1" showInputMessage="1" showErrorMessage="1" sqref="O10" xr:uid="{55A87381-74D6-4689-9AF3-18BE2516489C}">
      <formula1>"Alta,Baja,No Planificado"</formula1>
    </dataValidation>
    <dataValidation type="list" allowBlank="1" showInputMessage="1" showErrorMessage="1" sqref="S10 Q10" xr:uid="{2E38C042-A44D-454E-9E31-C7AF9F598562}">
      <formula1>"Junio,Julio,Agosto,Septiembre,Octubre"</formula1>
    </dataValidation>
    <dataValidation type="list" allowBlank="1" showInputMessage="1" showErrorMessage="1" sqref="D10" xr:uid="{86CC68B2-BC18-4FD2-B77E-214D2083E0B3}">
      <formula1>"No Cumple, Parcial,Cumple,Más que Cumple,Mejor Práctica"</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9" id="{65C4A0A2-6570-4B59-9486-CB9AA77B98CE}">
            <x14:iconSet iconSet="3Stars" showValue="0">
              <x14:cfvo type="percent">
                <xm:f>0</xm:f>
              </x14:cfvo>
              <x14:cfvo type="num">
                <xm:f>2</xm:f>
              </x14:cfvo>
              <x14:cfvo type="num">
                <xm:f>3</xm:f>
              </x14:cfvo>
            </x14:iconSet>
          </x14:cfRule>
          <xm:sqref>M10</xm:sqref>
        </x14:conditionalFormatting>
      </x14:conditionalFormattings>
    </ext>
  </extLst>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0920B83-801F-4A49-8F7F-0CFE31B8ABCB}">
  <dimension ref="A1:AB51"/>
  <sheetViews>
    <sheetView showGridLines="0" zoomScale="70" zoomScaleNormal="70" workbookViewId="0">
      <pane xSplit="3" ySplit="4" topLeftCell="K19" activePane="bottomRight" state="frozen"/>
      <selection activeCell="K3" sqref="K3:S4"/>
      <selection pane="topRight" activeCell="K3" sqref="K3:S4"/>
      <selection pane="bottomLeft" activeCell="K3" sqref="K3:S4"/>
      <selection pane="bottomRight" activeCell="O27" sqref="O27"/>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24" t="s">
        <v>742</v>
      </c>
      <c r="L3" s="324"/>
      <c r="M3" s="324"/>
      <c r="N3" s="324"/>
      <c r="O3" s="324"/>
      <c r="P3" s="324"/>
      <c r="Q3" s="324"/>
      <c r="R3" s="324"/>
      <c r="S3" s="324"/>
      <c r="T3" s="63"/>
      <c r="U3" s="63"/>
      <c r="V3" s="63"/>
      <c r="W3" s="10"/>
      <c r="X3" s="10"/>
      <c r="Y3" s="12"/>
      <c r="Z3" s="12"/>
      <c r="AA3" s="12"/>
    </row>
    <row r="4" spans="1:28" ht="35.25" customHeight="1" x14ac:dyDescent="0.35">
      <c r="A4" s="1"/>
      <c r="B4" s="1"/>
      <c r="C4" s="10"/>
      <c r="D4" s="255"/>
      <c r="E4" s="255"/>
      <c r="F4" s="255"/>
      <c r="G4" s="255"/>
      <c r="H4" s="255"/>
      <c r="I4" s="255"/>
      <c r="J4" s="61"/>
      <c r="K4" s="325"/>
      <c r="L4" s="325"/>
      <c r="M4" s="325"/>
      <c r="N4" s="325"/>
      <c r="O4" s="325"/>
      <c r="P4" s="325"/>
      <c r="Q4" s="325"/>
      <c r="R4" s="325"/>
      <c r="S4" s="325"/>
      <c r="T4" s="61"/>
      <c r="U4" s="61"/>
      <c r="V4" s="61"/>
      <c r="W4" s="61"/>
      <c r="X4" s="14"/>
      <c r="Y4" s="21"/>
      <c r="Z4" s="22"/>
      <c r="AA4" s="22"/>
    </row>
    <row r="5" spans="1:28" ht="32.5" x14ac:dyDescent="0.6">
      <c r="A5" s="1"/>
      <c r="B5" s="15"/>
      <c r="C5" s="13"/>
      <c r="D5" s="258" t="s">
        <v>49</v>
      </c>
      <c r="E5" s="258"/>
      <c r="F5" s="258"/>
      <c r="G5" s="258"/>
      <c r="H5" s="258"/>
      <c r="I5" s="258"/>
      <c r="J5" s="26"/>
      <c r="K5" s="258" t="s">
        <v>678</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Parcial</v>
      </c>
      <c r="E7" s="47">
        <f>IF($D7="Não cumpre",0,IF($D7="Parcial",$E$18*0.4,IF($D7="Cumpre",$E$18*0.7,IF($D7="Mais que cumpre",$E$18*0.85,IF($D7="Melhor Prática",$E$18,0)))))</f>
        <v>8.0000000000000002E-3</v>
      </c>
      <c r="F7" s="48">
        <f>IF($K$24&lt;&gt;"",IF($K$24=3,3,IF($K$24=2,2,1)),"")</f>
        <v>3</v>
      </c>
      <c r="G7" s="48">
        <f>IF($N$24&lt;&gt;"",IF($N$24=3,3,IF($N$24=2,2,1)),"")</f>
        <v>1</v>
      </c>
      <c r="H7" s="48">
        <f>IF($Q$24&lt;&gt;"",IF($Q$24=3,3,IF($Q$24=2,2,1)),"")</f>
        <v>3</v>
      </c>
      <c r="I7" s="48" t="str">
        <f>IF($T$24&lt;&gt;"",IF($T$24=3,3,IF($T$24=2,2,1)),"")</f>
        <v/>
      </c>
      <c r="J7" s="32"/>
      <c r="K7" s="49" t="s">
        <v>679</v>
      </c>
      <c r="L7" s="46" t="s">
        <v>60</v>
      </c>
      <c r="M7" s="260" t="s">
        <v>743</v>
      </c>
      <c r="N7" s="260"/>
      <c r="O7" s="260"/>
      <c r="P7" s="46" t="s">
        <v>62</v>
      </c>
      <c r="Q7" s="260" t="s">
        <v>744</v>
      </c>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f>IF(Q10="Junho",6,IF(Q10="Julho",7,IF(Q10="Agosto",8,IF(Q10="Setembro",9,IF(Q10="Outubro",10,"")))))</f>
        <v>8</v>
      </c>
      <c r="R9" s="35"/>
      <c r="S9" s="92" t="str">
        <f>IF(S10="Junho",6,IF(S10="Julho",7,IF(S10="Agosto",8,IF(S10="Setembro",9,IF(S10="Outubro",10,"")))))</f>
        <v/>
      </c>
      <c r="T9" s="33"/>
      <c r="U9" s="33"/>
      <c r="V9" s="33"/>
      <c r="W9" s="1"/>
      <c r="X9" s="1"/>
    </row>
    <row r="10" spans="1:28" ht="59.25" customHeight="1" outlineLevel="1" x14ac:dyDescent="0.35">
      <c r="A10" s="1"/>
      <c r="B10" s="262" t="s">
        <v>681</v>
      </c>
      <c r="C10" s="262"/>
      <c r="D10" s="110" t="s">
        <v>64</v>
      </c>
      <c r="E10" s="51">
        <f>IF($D10="Não cumpre",0,IF($D10="Parcial",$E$18*0.4,IF($D10="Cumpre",$E$18*0.7,IF($D10="Mais que cumpre",$E$18*0.85,IF($D10="Melhor Prática",$E$18,0)))))</f>
        <v>1.7000000000000001E-2</v>
      </c>
      <c r="F10" s="52" t="str">
        <f>IF(K20="D","D","-")</f>
        <v>-</v>
      </c>
      <c r="G10" s="52" t="str">
        <f>IF(N20="D","D","-")</f>
        <v>D</v>
      </c>
      <c r="H10" s="52" t="str">
        <f>IF(Q20="D","D","-")</f>
        <v>D</v>
      </c>
      <c r="I10" s="52" t="str">
        <f>IF(T20="D","D","-")</f>
        <v>-</v>
      </c>
      <c r="J10" s="32"/>
      <c r="K10" s="65" t="s">
        <v>682</v>
      </c>
      <c r="L10" s="50" t="s">
        <v>66</v>
      </c>
      <c r="M10" s="74">
        <v>3</v>
      </c>
      <c r="N10" s="50" t="s">
        <v>67</v>
      </c>
      <c r="O10" s="53" t="s">
        <v>745</v>
      </c>
      <c r="P10" s="50" t="s">
        <v>69</v>
      </c>
      <c r="Q10" s="91" t="s">
        <v>303</v>
      </c>
      <c r="R10" s="50" t="s">
        <v>71</v>
      </c>
      <c r="S10" s="91" t="s">
        <v>713</v>
      </c>
      <c r="T10" s="50" t="s">
        <v>73</v>
      </c>
      <c r="U10" s="53" t="s">
        <v>425</v>
      </c>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684</v>
      </c>
      <c r="C12" s="263"/>
      <c r="D12" s="265" t="str">
        <f>IF(F12="","",IF(AND(I12=3,H12=3,G12=3,F12=3),"Melhor Prática",
IF(AND(H12=3,G12=3,F12=3),"Mais que cumpre",
IF(AND(G12=3,F12=3),"Cumpre",
IF(F12=3,"Parcial","Não cumpre")))))</f>
        <v>Mais que cumpre</v>
      </c>
      <c r="E12" s="266">
        <f>IF($D12="Não cumpre",0,IF($D12="Parcial",$E$18*0.4,IF($D12="Cumpre",$E$18*0.7,IF($D12="Mais que cumpre",$E$18*0.85,IF($D12="Melhor Prática",$E$18,0)))))</f>
        <v>1.7000000000000001E-2</v>
      </c>
      <c r="F12" s="261">
        <f>IF($L$24&lt;&gt;"",IF($L$24=3,3,IF($L$24=2,2,1)),"")</f>
        <v>3</v>
      </c>
      <c r="G12" s="261">
        <f>IF($O$24&lt;&gt;"",IF($O$24=3,3,IF($O$24=2,2,1)),"")</f>
        <v>3</v>
      </c>
      <c r="H12" s="261">
        <f>IF($R$24&lt;&gt;"",IF($R$24=3,3,IF($R$24=2,2,1)),"")</f>
        <v>3</v>
      </c>
      <c r="I12" s="261" t="str">
        <f>IF($U$24&lt;&gt;"",IF($U$24=3,3,IF($U$24=2,2,1)),"")</f>
        <v/>
      </c>
      <c r="J12" s="32"/>
      <c r="K12" s="299" t="s">
        <v>76</v>
      </c>
      <c r="L12" s="251"/>
      <c r="M12" s="249" t="s">
        <v>830</v>
      </c>
      <c r="N12" s="250"/>
      <c r="O12" s="299" t="s">
        <v>76</v>
      </c>
      <c r="P12" s="251"/>
      <c r="Q12" s="249"/>
      <c r="R12" s="250"/>
      <c r="S12" s="251" t="s">
        <v>76</v>
      </c>
      <c r="T12" s="251"/>
      <c r="U12" s="323"/>
      <c r="V12" s="323"/>
      <c r="W12" s="9"/>
      <c r="X12" s="9"/>
      <c r="Y12" s="23"/>
      <c r="Z12" s="2"/>
      <c r="AA12" s="2"/>
      <c r="AB12" s="2"/>
    </row>
    <row r="13" spans="1:28" ht="35.25" customHeight="1" outlineLevel="1" x14ac:dyDescent="0.35">
      <c r="A13" s="1"/>
      <c r="B13" s="264"/>
      <c r="C13" s="264"/>
      <c r="D13" s="265"/>
      <c r="E13" s="266"/>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79</v>
      </c>
      <c r="W13" s="1"/>
      <c r="X13" s="1"/>
      <c r="Z13" s="3"/>
      <c r="AA13" s="4"/>
      <c r="AB13" s="5"/>
    </row>
    <row r="14" spans="1:28" ht="18.75" customHeight="1" outlineLevel="1" x14ac:dyDescent="0.35">
      <c r="A14" s="1"/>
      <c r="B14" s="264"/>
      <c r="C14" s="264"/>
      <c r="D14" s="265"/>
      <c r="E14" s="266"/>
      <c r="F14" s="38"/>
      <c r="G14" s="38"/>
      <c r="H14" s="38"/>
      <c r="I14" s="38"/>
      <c r="J14" s="32"/>
      <c r="K14" s="238" t="s">
        <v>1043</v>
      </c>
      <c r="L14" s="239"/>
      <c r="M14" s="239"/>
      <c r="N14" s="243" t="s">
        <v>1073</v>
      </c>
      <c r="O14" s="238"/>
      <c r="P14" s="239"/>
      <c r="Q14" s="239"/>
      <c r="R14" s="243"/>
      <c r="S14" s="240"/>
      <c r="T14" s="239"/>
      <c r="U14" s="239"/>
      <c r="V14" s="240"/>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IF(OR(AND(S10=U12,S14&lt;&gt;"finalizado"),AND(S10=Q12,O14&lt;&gt;"finalizado"),AND(S10=M12,K14&lt;&gt;"finalizado")),"Atrasado","À Tempo")),"Não Planificado")</f>
        <v>À Tempo</v>
      </c>
      <c r="E15" s="244"/>
      <c r="F15" s="244"/>
      <c r="G15" s="244"/>
      <c r="H15" s="244"/>
      <c r="I15" s="244"/>
      <c r="J15" s="26"/>
      <c r="K15" s="238"/>
      <c r="L15" s="239"/>
      <c r="M15" s="239"/>
      <c r="N15" s="243"/>
      <c r="O15" s="238"/>
      <c r="P15" s="239"/>
      <c r="Q15" s="239"/>
      <c r="R15" s="243"/>
      <c r="S15" s="240"/>
      <c r="T15" s="239"/>
      <c r="U15" s="239"/>
      <c r="V15" s="240"/>
      <c r="W15" s="1"/>
      <c r="X15" s="1"/>
      <c r="Z15" s="6"/>
      <c r="AA15" s="7"/>
      <c r="AB15" s="7"/>
    </row>
    <row r="16" spans="1:28" ht="21" customHeight="1" x14ac:dyDescent="0.4">
      <c r="A16" s="1"/>
      <c r="B16" s="17"/>
      <c r="C16" s="17"/>
      <c r="D16" s="9"/>
      <c r="E16" s="86" t="str">
        <f>IF(COUNTA(F16:I16)=0,"NBC","BC")</f>
        <v>NBC</v>
      </c>
      <c r="F16" s="86"/>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685</v>
      </c>
      <c r="R17" s="241"/>
      <c r="S17" s="242"/>
      <c r="T17" s="246" t="s">
        <v>85</v>
      </c>
      <c r="U17" s="241"/>
      <c r="V17" s="242"/>
      <c r="W17" s="9"/>
      <c r="X17" s="9"/>
      <c r="Y17" s="23"/>
    </row>
    <row r="18" spans="1:25" ht="20.25" customHeight="1" outlineLevel="2" x14ac:dyDescent="0.35">
      <c r="A18" s="1"/>
      <c r="B18" s="245" t="s">
        <v>317</v>
      </c>
      <c r="C18" s="245"/>
      <c r="D18" s="42" t="s">
        <v>52</v>
      </c>
      <c r="E18" s="39">
        <v>0.02</v>
      </c>
      <c r="F18" s="127"/>
      <c r="G18" s="127"/>
      <c r="H18" s="127"/>
      <c r="I18" s="127"/>
      <c r="J18" s="9"/>
      <c r="K18" s="238" t="s">
        <v>746</v>
      </c>
      <c r="L18" s="240"/>
      <c r="M18" s="243"/>
      <c r="N18" s="238" t="s">
        <v>747</v>
      </c>
      <c r="O18" s="240"/>
      <c r="P18" s="243"/>
      <c r="Q18" s="238" t="s">
        <v>748</v>
      </c>
      <c r="R18" s="240"/>
      <c r="S18" s="243"/>
      <c r="T18" s="238" t="s">
        <v>749</v>
      </c>
      <c r="U18" s="240"/>
      <c r="V18" s="243"/>
      <c r="W18" s="9"/>
      <c r="X18" s="9"/>
      <c r="Y18" s="23"/>
    </row>
    <row r="19" spans="1:25" ht="141.75" customHeight="1" outlineLevel="2" x14ac:dyDescent="0.35">
      <c r="A19" s="1"/>
      <c r="B19" s="245"/>
      <c r="C19" s="245"/>
      <c r="D19" s="42" t="s">
        <v>91</v>
      </c>
      <c r="E19" s="308" t="s">
        <v>750</v>
      </c>
      <c r="F19" s="308"/>
      <c r="G19" s="308"/>
      <c r="H19" s="308"/>
      <c r="I19" s="308"/>
      <c r="J19" s="25"/>
      <c r="K19" s="238"/>
      <c r="L19" s="240"/>
      <c r="M19" s="243"/>
      <c r="N19" s="238"/>
      <c r="O19" s="240"/>
      <c r="P19" s="243"/>
      <c r="Q19" s="238"/>
      <c r="R19" s="240"/>
      <c r="S19" s="243"/>
      <c r="T19" s="238"/>
      <c r="U19" s="240"/>
      <c r="V19" s="243"/>
      <c r="W19" s="9"/>
      <c r="X19" s="9"/>
      <c r="Y19" s="23"/>
    </row>
    <row r="20" spans="1:25" ht="18.75" customHeight="1" outlineLevel="2" x14ac:dyDescent="0.35">
      <c r="A20" s="1"/>
      <c r="B20" s="245"/>
      <c r="C20" s="245"/>
      <c r="D20" s="247" t="s">
        <v>93</v>
      </c>
      <c r="E20" s="248" t="s">
        <v>200</v>
      </c>
      <c r="F20" s="248"/>
      <c r="G20" s="248"/>
      <c r="H20" s="248"/>
      <c r="I20" s="248"/>
      <c r="J20" s="25"/>
      <c r="K20" s="238"/>
      <c r="L20" s="240"/>
      <c r="M20" s="243"/>
      <c r="N20" s="238" t="s">
        <v>306</v>
      </c>
      <c r="O20" s="240"/>
      <c r="P20" s="243"/>
      <c r="Q20" s="238" t="s">
        <v>306</v>
      </c>
      <c r="R20" s="240"/>
      <c r="S20" s="243"/>
      <c r="T20" s="238"/>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751</v>
      </c>
      <c r="L21" s="240"/>
      <c r="M21" s="243"/>
      <c r="N21" s="238" t="s">
        <v>752</v>
      </c>
      <c r="O21" s="240"/>
      <c r="P21" s="243"/>
      <c r="Q21" s="238" t="s">
        <v>753</v>
      </c>
      <c r="R21" s="240"/>
      <c r="S21" s="243"/>
      <c r="T21" s="238" t="s">
        <v>754</v>
      </c>
      <c r="U21" s="240"/>
      <c r="V21" s="243"/>
      <c r="W21" s="9"/>
      <c r="X21" s="9"/>
      <c r="Y21" s="23"/>
    </row>
    <row r="22" spans="1:25" ht="14.5" x14ac:dyDescent="0.35">
      <c r="A22" s="1"/>
      <c r="B22" s="9"/>
      <c r="C22" s="9"/>
      <c r="D22" s="9"/>
      <c r="E22" s="9"/>
      <c r="F22" s="9"/>
      <c r="G22" s="9"/>
      <c r="H22" s="9"/>
      <c r="I22" s="9"/>
      <c r="J22" s="9"/>
      <c r="K22" s="68"/>
      <c r="L22" s="9"/>
      <c r="M22" s="9"/>
      <c r="N22" s="9"/>
      <c r="O22" s="9"/>
      <c r="P22" s="9"/>
      <c r="Q22" s="9"/>
      <c r="R22" s="9"/>
      <c r="S22" s="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54" t="s">
        <v>99</v>
      </c>
      <c r="U23" s="24" t="s">
        <v>100</v>
      </c>
      <c r="V23" s="55" t="s">
        <v>101</v>
      </c>
      <c r="X23" s="9"/>
      <c r="Y23" s="23"/>
    </row>
    <row r="24" spans="1:25" ht="36.75" customHeight="1" x14ac:dyDescent="0.35">
      <c r="A24" s="1"/>
      <c r="B24" s="9"/>
      <c r="C24" s="9"/>
      <c r="D24" s="9"/>
      <c r="F24" s="235" t="s">
        <v>693</v>
      </c>
      <c r="G24" s="236" t="s">
        <v>36</v>
      </c>
      <c r="H24" s="236"/>
      <c r="I24" s="236"/>
      <c r="K24" s="56">
        <v>3</v>
      </c>
      <c r="L24" s="40">
        <v>3</v>
      </c>
      <c r="M24" s="237"/>
      <c r="N24" s="56">
        <v>1</v>
      </c>
      <c r="O24" s="40">
        <v>3</v>
      </c>
      <c r="P24" s="237"/>
      <c r="Q24" s="56">
        <v>3</v>
      </c>
      <c r="R24" s="40">
        <v>3</v>
      </c>
      <c r="S24" s="237"/>
      <c r="T24" s="56"/>
      <c r="U24" s="40"/>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57"/>
      <c r="U25" s="43"/>
      <c r="V25" s="237"/>
      <c r="X25" s="9"/>
      <c r="Y25" s="23"/>
    </row>
    <row r="26" spans="1:25" ht="208.5" customHeight="1" x14ac:dyDescent="0.35">
      <c r="A26" s="1"/>
      <c r="B26" s="9"/>
      <c r="C26" s="9"/>
      <c r="D26" s="9"/>
      <c r="F26" s="235"/>
      <c r="G26" s="236" t="s">
        <v>78</v>
      </c>
      <c r="H26" s="236"/>
      <c r="I26" s="236"/>
      <c r="K26" s="58" t="s">
        <v>755</v>
      </c>
      <c r="L26" s="45"/>
      <c r="M26" s="237"/>
      <c r="N26" s="58" t="s">
        <v>1075</v>
      </c>
      <c r="O26" s="45" t="s">
        <v>1200</v>
      </c>
      <c r="P26" s="237"/>
      <c r="Q26" s="58" t="s">
        <v>756</v>
      </c>
      <c r="R26" s="45" t="s">
        <v>1199</v>
      </c>
      <c r="S26" s="237"/>
      <c r="T26" s="58"/>
      <c r="U26" s="45"/>
      <c r="V26" s="237"/>
      <c r="X26" s="9"/>
      <c r="Y26" s="23"/>
    </row>
    <row r="27" spans="1:25" ht="18" customHeight="1" x14ac:dyDescent="0.35">
      <c r="A27" s="1"/>
      <c r="B27" s="9"/>
      <c r="C27" s="9"/>
      <c r="D27" s="9"/>
      <c r="F27" s="235"/>
      <c r="G27" s="236" t="s">
        <v>105</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F24:F49"/>
    <mergeCell ref="G24:I25"/>
    <mergeCell ref="M24:M26"/>
    <mergeCell ref="P24:P26"/>
    <mergeCell ref="S24:S26"/>
    <mergeCell ref="V24:V26"/>
    <mergeCell ref="G26:I26"/>
    <mergeCell ref="G27:I49"/>
    <mergeCell ref="Q20:S20"/>
    <mergeCell ref="T20:V20"/>
    <mergeCell ref="K21:M21"/>
    <mergeCell ref="N21:P21"/>
    <mergeCell ref="Q21:S21"/>
    <mergeCell ref="T21:V21"/>
    <mergeCell ref="T18:V19"/>
    <mergeCell ref="E19:I19"/>
    <mergeCell ref="D20:D21"/>
    <mergeCell ref="E20:I21"/>
    <mergeCell ref="K20:M20"/>
    <mergeCell ref="N20:P20"/>
    <mergeCell ref="D15:I15"/>
    <mergeCell ref="B18:C21"/>
    <mergeCell ref="K18:M19"/>
    <mergeCell ref="N18:P19"/>
    <mergeCell ref="Q18:S19"/>
    <mergeCell ref="Q17:S17"/>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M12:N12"/>
    <mergeCell ref="O12:P12"/>
    <mergeCell ref="K17:M17"/>
    <mergeCell ref="N17:P17"/>
    <mergeCell ref="K14:K15"/>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s>
  <conditionalFormatting sqref="D15:I15">
    <cfRule type="containsText" dxfId="399" priority="2" operator="containsText" text="Finalizado">
      <formula>NOT(ISERROR(SEARCH("Finalizado",D15)))</formula>
    </cfRule>
    <cfRule type="containsText" dxfId="398" priority="3" operator="containsText" text="No Planificado">
      <formula>NOT(ISERROR(SEARCH("No Planificado",D15)))</formula>
    </cfRule>
    <cfRule type="containsText" dxfId="397" priority="4" operator="containsText" text="A Tiempo">
      <formula>NOT(ISERROR(SEARCH("A Tiempo",D15)))</formula>
    </cfRule>
    <cfRule type="containsText" dxfId="396" priority="5" operator="containsText" text="Retrasado">
      <formula>NOT(ISERROR(SEARCH("Retrasado",D15)))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10">
      <iconSet showValue="0">
        <cfvo type="percent" val="0"/>
        <cfvo type="num" val="2"/>
        <cfvo type="num" val="3"/>
      </iconSet>
    </cfRule>
  </conditionalFormatting>
  <conditionalFormatting sqref="K25:L25">
    <cfRule type="containsText" dxfId="395" priority="20" operator="containsText" text="PENDIENTE">
      <formula>NOT(ISERROR(SEARCH("PENDIENTE",K25)))</formula>
    </cfRule>
    <cfRule type="containsText" dxfId="394" priority="21" operator="containsText" text="NO VALIDADO">
      <formula>NOT(ISERROR(SEARCH("NO VALIDADO",K25)))</formula>
    </cfRule>
    <cfRule type="containsText" dxfId="393" priority="22" operator="containsText" text="VALIDADO">
      <formula>NOT(ISERROR(SEARCH("VALIDADO",K25)))</formula>
    </cfRule>
  </conditionalFormatting>
  <conditionalFormatting sqref="N25:O25">
    <cfRule type="containsText" dxfId="392" priority="17" operator="containsText" text="PENDIENTE">
      <formula>NOT(ISERROR(SEARCH("PENDIENTE",N25)))</formula>
    </cfRule>
    <cfRule type="containsText" dxfId="391" priority="18" operator="containsText" text="NO VALIDADO">
      <formula>NOT(ISERROR(SEARCH("NO VALIDADO",N25)))</formula>
    </cfRule>
    <cfRule type="containsText" dxfId="390" priority="19" operator="containsText" text="VALIDADO">
      <formula>NOT(ISERROR(SEARCH("VALIDADO",N25)))</formula>
    </cfRule>
  </conditionalFormatting>
  <conditionalFormatting sqref="Q25:R25">
    <cfRule type="containsText" dxfId="389" priority="14" operator="containsText" text="PENDIENTE">
      <formula>NOT(ISERROR(SEARCH("PENDIENTE",Q25)))</formula>
    </cfRule>
    <cfRule type="containsText" dxfId="388" priority="15" operator="containsText" text="NO VALIDADO">
      <formula>NOT(ISERROR(SEARCH("NO VALIDADO",Q25)))</formula>
    </cfRule>
    <cfRule type="containsText" dxfId="387" priority="16" operator="containsText" text="VALIDADO">
      <formula>NOT(ISERROR(SEARCH("VALIDADO",Q25)))</formula>
    </cfRule>
  </conditionalFormatting>
  <conditionalFormatting sqref="T25:U25">
    <cfRule type="containsText" dxfId="386" priority="11" operator="containsText" text="PENDIENTE">
      <formula>NOT(ISERROR(SEARCH("PENDIENTE",T25)))</formula>
    </cfRule>
    <cfRule type="containsText" dxfId="385" priority="12" operator="containsText" text="NO VALIDADO">
      <formula>NOT(ISERROR(SEARCH("NO VALIDADO",T25)))</formula>
    </cfRule>
    <cfRule type="containsText" dxfId="384" priority="13" operator="containsText" text="VALIDADO">
      <formula>NOT(ISERROR(SEARCH("VALIDADO",T25)))</formula>
    </cfRule>
  </conditionalFormatting>
  <dataValidations count="6">
    <dataValidation type="list" allowBlank="1" showInputMessage="1" showErrorMessage="1" sqref="D10" xr:uid="{3F3D85D5-0E21-43AC-88C4-868C2D8954C3}">
      <formula1>"No Cumple, Parcial,Cumple,Más que Cumple,Mejor Práctica"</formula1>
    </dataValidation>
    <dataValidation type="list" allowBlank="1" showInputMessage="1" showErrorMessage="1" sqref="S10 Q10" xr:uid="{F8341E5D-9EBF-4798-B6DB-7B45E88BBA05}">
      <formula1>"Junio,Julio,Agosto,Septiembre,Octubre"</formula1>
    </dataValidation>
    <dataValidation type="list" allowBlank="1" showInputMessage="1" showErrorMessage="1" sqref="O10" xr:uid="{D2D16ADF-290B-437B-B619-5FAF71596693}">
      <formula1>"Alta,Baja,No Planificado"</formula1>
    </dataValidation>
    <dataValidation type="list" allowBlank="1" showInputMessage="1" showErrorMessage="1" sqref="AB14:AB15 R14:R15 N14:N15 V14:V15" xr:uid="{E2E41506-B651-4AAE-850E-7F2DB6A4E774}">
      <formula1>"No Cumple, Parcial, Cumple, Más que Cumple, Mejor Práctica"</formula1>
    </dataValidation>
    <dataValidation type="list" allowBlank="1" showInputMessage="1" showErrorMessage="1" sqref="M12 Q12 U12" xr:uid="{3383D0A4-9F14-4B02-9ADB-61D12E7A94DC}">
      <formula1>"Mayo,Junio,Julio,Agosto,Septiembre,Octubre"</formula1>
    </dataValidation>
    <dataValidation type="list" allowBlank="1" showInputMessage="1" showErrorMessage="1" sqref="K14:K15 O14:O15 S14:S15" xr:uid="{E97DE381-D518-433E-BD0E-BB27D77C3E69}">
      <formula1>"No Iniciado, En Progreso,Finalizado"</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52138607-67F5-4354-92A3-7526354F95A7}">
            <x14:iconSet iconSet="3Stars" showValue="0">
              <x14:cfvo type="percent">
                <xm:f>0</xm:f>
              </x14:cfvo>
              <x14:cfvo type="num">
                <xm:f>2</xm:f>
              </x14:cfvo>
              <x14:cfvo type="num">
                <xm:f>3</xm:f>
              </x14:cfvo>
            </x14:iconSet>
          </x14:cfRule>
          <xm:sqref>M10</xm:sqref>
        </x14:conditionalFormatting>
      </x14:conditionalFormattings>
    </ext>
  </extLst>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20BD791-43F0-4347-BF8E-046963CA2382}">
  <dimension ref="A1:AB51"/>
  <sheetViews>
    <sheetView showGridLines="0" zoomScale="60" zoomScaleNormal="60" workbookViewId="0">
      <pane xSplit="3" ySplit="4" topLeftCell="D24" activePane="bottomRight" state="frozen"/>
      <selection activeCell="K3" sqref="K3:S4"/>
      <selection pane="topRight" activeCell="K3" sqref="K3:S4"/>
      <selection pane="bottomLeft" activeCell="K3" sqref="K3:S4"/>
      <selection pane="bottomRight" activeCell="N33" sqref="N33"/>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24" t="s">
        <v>757</v>
      </c>
      <c r="L3" s="324"/>
      <c r="M3" s="324"/>
      <c r="N3" s="324"/>
      <c r="O3" s="324"/>
      <c r="P3" s="324"/>
      <c r="Q3" s="324"/>
      <c r="R3" s="324"/>
      <c r="S3" s="324"/>
      <c r="T3" s="63"/>
      <c r="U3" s="63"/>
      <c r="V3" s="63"/>
      <c r="W3" s="10"/>
      <c r="X3" s="10"/>
      <c r="Y3" s="12"/>
      <c r="Z3" s="12"/>
      <c r="AA3" s="12"/>
    </row>
    <row r="4" spans="1:28" ht="35.25" customHeight="1" x14ac:dyDescent="0.35">
      <c r="A4" s="1"/>
      <c r="B4" s="1"/>
      <c r="C4" s="10"/>
      <c r="D4" s="255"/>
      <c r="E4" s="255"/>
      <c r="F4" s="255"/>
      <c r="G4" s="255"/>
      <c r="H4" s="255"/>
      <c r="I4" s="255"/>
      <c r="J4" s="61"/>
      <c r="K4" s="325"/>
      <c r="L4" s="325"/>
      <c r="M4" s="325"/>
      <c r="N4" s="325"/>
      <c r="O4" s="325"/>
      <c r="P4" s="325"/>
      <c r="Q4" s="325"/>
      <c r="R4" s="325"/>
      <c r="S4" s="325"/>
      <c r="T4" s="61"/>
      <c r="U4" s="61"/>
      <c r="V4" s="61"/>
      <c r="W4" s="61"/>
      <c r="X4" s="14"/>
      <c r="Y4" s="21"/>
      <c r="Z4" s="22"/>
      <c r="AA4" s="22"/>
    </row>
    <row r="5" spans="1:28" ht="32.5" x14ac:dyDescent="0.6">
      <c r="A5" s="1"/>
      <c r="B5" s="15"/>
      <c r="C5" s="13"/>
      <c r="D5" s="258" t="s">
        <v>49</v>
      </c>
      <c r="E5" s="258"/>
      <c r="F5" s="258"/>
      <c r="G5" s="258"/>
      <c r="H5" s="258"/>
      <c r="I5" s="258"/>
      <c r="J5" s="26"/>
      <c r="K5" s="258" t="s">
        <v>678</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Parcial</v>
      </c>
      <c r="E7" s="47">
        <f>IF($D7="Não cumpre",0,IF($D7="Parcial",$E$18*0.4,IF($D7="Cumpre",$E$18*0.7,IF($D7="Mais que cumpre",$E$18*0.85,IF($D7="Melhor Prática",$E$18,0)))))</f>
        <v>8.0000000000000002E-3</v>
      </c>
      <c r="F7" s="48">
        <f>IF($K$24&lt;&gt;"",IF($K$24=3,3,IF($K$24=2,2,1)),"")</f>
        <v>3</v>
      </c>
      <c r="G7" s="48">
        <f>IF($N$24&lt;&gt;"",IF($N$24=3,3,IF($N$24=2,2,1)),"")</f>
        <v>2</v>
      </c>
      <c r="H7" s="48">
        <f>IF($Q$24&lt;&gt;"",IF($Q$24=3,3,IF($Q$24=2,2,1)),"")</f>
        <v>3</v>
      </c>
      <c r="I7" s="48">
        <f>IF($T$24&lt;&gt;"",IF($T$24=3,3,IF($T$24=2,2,1)),"")</f>
        <v>3</v>
      </c>
      <c r="J7" s="32"/>
      <c r="K7" s="49" t="s">
        <v>679</v>
      </c>
      <c r="L7" s="46" t="s">
        <v>60</v>
      </c>
      <c r="M7" s="260" t="s">
        <v>758</v>
      </c>
      <c r="N7" s="260"/>
      <c r="O7" s="260"/>
      <c r="P7" s="46" t="s">
        <v>62</v>
      </c>
      <c r="Q7" s="260" t="s">
        <v>759</v>
      </c>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f>IF(Q10="Junho",6,IF(Q10="Julho",7,IF(Q10="Agosto",8,IF(Q10="Setembro",9,IF(Q10="Outubro",10,"")))))</f>
        <v>8</v>
      </c>
      <c r="R9" s="35"/>
      <c r="S9" s="92" t="str">
        <f>IF(S10="Junho",6,IF(S10="Julho",7,IF(S10="Agosto",8,IF(S10="Setembro",9,IF(S10="Outubro",10,"")))))</f>
        <v/>
      </c>
      <c r="T9" s="33"/>
      <c r="U9" s="33"/>
      <c r="V9" s="33"/>
      <c r="W9" s="1"/>
      <c r="X9" s="1"/>
    </row>
    <row r="10" spans="1:28" ht="59.25" customHeight="1" outlineLevel="1" x14ac:dyDescent="0.35">
      <c r="A10" s="1"/>
      <c r="B10" s="262" t="s">
        <v>681</v>
      </c>
      <c r="C10" s="262"/>
      <c r="D10" s="110" t="s">
        <v>85</v>
      </c>
      <c r="E10" s="51">
        <f>IF($D10="Não cumpre",0,IF($D10="Parcial",$E$18*0.4,IF($D10="Cumpre",$E$18*0.7,IF($D10="Mais que cumpre",$E$18*0.85,IF($D10="Melhor Prática",$E$18,0)))))</f>
        <v>0.02</v>
      </c>
      <c r="F10" s="52" t="str">
        <f>IF(K20="D","D","-")</f>
        <v>D</v>
      </c>
      <c r="G10" s="52" t="str">
        <f>IF(N20="D","D","-")</f>
        <v>D</v>
      </c>
      <c r="H10" s="52" t="str">
        <f>IF(Q20="D","D","-")</f>
        <v>D</v>
      </c>
      <c r="I10" s="52" t="str">
        <f>IF(T20="D","D","-")</f>
        <v>-</v>
      </c>
      <c r="J10" s="32"/>
      <c r="K10" s="65" t="s">
        <v>682</v>
      </c>
      <c r="L10" s="50" t="s">
        <v>66</v>
      </c>
      <c r="M10" s="74">
        <v>3</v>
      </c>
      <c r="N10" s="50" t="s">
        <v>67</v>
      </c>
      <c r="O10" s="53" t="s">
        <v>745</v>
      </c>
      <c r="P10" s="50" t="s">
        <v>69</v>
      </c>
      <c r="Q10" s="91" t="s">
        <v>303</v>
      </c>
      <c r="R10" s="50" t="s">
        <v>71</v>
      </c>
      <c r="S10" s="91" t="s">
        <v>713</v>
      </c>
      <c r="T10" s="50" t="s">
        <v>73</v>
      </c>
      <c r="U10" s="53" t="s">
        <v>551</v>
      </c>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684</v>
      </c>
      <c r="C12" s="263"/>
      <c r="D12" s="265" t="str">
        <f>IF(F12="","",IF(AND(I12=3,H12=3,G12=3,F12=3),"Melhor Prática",
IF(AND(H12=3,G12=3,F12=3),"Mais que cumpre",
IF(AND(G12=3,F12=3),"Cumpre",
IF(F12=3,"Parcial","Não cumpre")))))</f>
        <v>Melhor Prática</v>
      </c>
      <c r="E12" s="266">
        <f>IF($D12="Não cumpre",0,IF($D12="Parcial",$E$18*0.4,IF($D12="Cumpre",$E$18*0.7,IF($D12="Mais que cumpre",$E$18*0.85,IF($D12="Melhor Prática",$E$18,0)))))</f>
        <v>0.02</v>
      </c>
      <c r="F12" s="261">
        <f>IF($L$24&lt;&gt;"",IF($L$24=3,3,IF($L$24=2,2,1)),"")</f>
        <v>3</v>
      </c>
      <c r="G12" s="261">
        <f>IF($O$24&lt;&gt;"",IF($O$24=3,3,IF($O$24=2,2,1)),"")</f>
        <v>3</v>
      </c>
      <c r="H12" s="261">
        <f>IF($R$24&lt;&gt;"",IF($R$24=3,3,IF($R$24=2,2,1)),"")</f>
        <v>3</v>
      </c>
      <c r="I12" s="261">
        <f>IF($U$24&lt;&gt;"",IF($U$24=3,3,IF($U$24=2,2,1)),"")</f>
        <v>3</v>
      </c>
      <c r="J12" s="32"/>
      <c r="K12" s="299" t="s">
        <v>76</v>
      </c>
      <c r="L12" s="251"/>
      <c r="M12" s="249" t="s">
        <v>830</v>
      </c>
      <c r="N12" s="250"/>
      <c r="O12" s="299" t="s">
        <v>76</v>
      </c>
      <c r="P12" s="251"/>
      <c r="Q12" s="249"/>
      <c r="R12" s="250"/>
      <c r="S12" s="251" t="s">
        <v>76</v>
      </c>
      <c r="T12" s="251"/>
      <c r="U12" s="323"/>
      <c r="V12" s="323"/>
      <c r="W12" s="9"/>
      <c r="X12" s="9"/>
      <c r="Y12" s="23"/>
      <c r="Z12" s="2"/>
      <c r="AA12" s="2"/>
      <c r="AB12" s="2"/>
    </row>
    <row r="13" spans="1:28" ht="35.25" customHeight="1" outlineLevel="1" x14ac:dyDescent="0.35">
      <c r="A13" s="1"/>
      <c r="B13" s="264"/>
      <c r="C13" s="264"/>
      <c r="D13" s="265"/>
      <c r="E13" s="266"/>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79</v>
      </c>
      <c r="W13" s="1"/>
      <c r="X13" s="1"/>
      <c r="Z13" s="3"/>
      <c r="AA13" s="4"/>
      <c r="AB13" s="5"/>
    </row>
    <row r="14" spans="1:28" ht="18.75" customHeight="1" outlineLevel="1" x14ac:dyDescent="0.35">
      <c r="A14" s="1"/>
      <c r="B14" s="264"/>
      <c r="C14" s="264"/>
      <c r="D14" s="265"/>
      <c r="E14" s="266"/>
      <c r="F14" s="38"/>
      <c r="G14" s="38"/>
      <c r="H14" s="38"/>
      <c r="I14" s="38"/>
      <c r="J14" s="32"/>
      <c r="K14" s="238" t="s">
        <v>1043</v>
      </c>
      <c r="L14" s="239"/>
      <c r="M14" s="239"/>
      <c r="N14" s="243" t="s">
        <v>1076</v>
      </c>
      <c r="O14" s="238"/>
      <c r="P14" s="239"/>
      <c r="Q14" s="239"/>
      <c r="R14" s="243"/>
      <c r="S14" s="240"/>
      <c r="T14" s="239"/>
      <c r="U14" s="239"/>
      <c r="V14" s="240"/>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IF(OR(AND(S10=U12,S14&lt;&gt;"finalizado"),AND(S10=Q12,O14&lt;&gt;"finalizado"),AND(S10=M12,K14&lt;&gt;"finalizado")),"Atrasado","À Tempo")),"Não Planificado")</f>
        <v>À Tempo</v>
      </c>
      <c r="E15" s="244"/>
      <c r="F15" s="244"/>
      <c r="G15" s="244"/>
      <c r="H15" s="244"/>
      <c r="I15" s="244"/>
      <c r="J15" s="26"/>
      <c r="K15" s="238"/>
      <c r="L15" s="239"/>
      <c r="M15" s="239"/>
      <c r="N15" s="243"/>
      <c r="O15" s="238"/>
      <c r="P15" s="239"/>
      <c r="Q15" s="239"/>
      <c r="R15" s="243"/>
      <c r="S15" s="240"/>
      <c r="T15" s="239"/>
      <c r="U15" s="239"/>
      <c r="V15" s="240"/>
      <c r="W15" s="1"/>
      <c r="X15" s="1"/>
      <c r="Z15" s="6"/>
      <c r="AA15" s="7"/>
      <c r="AB15" s="7"/>
    </row>
    <row r="16" spans="1:28" ht="21" customHeight="1" x14ac:dyDescent="0.4">
      <c r="A16" s="1"/>
      <c r="B16" s="17"/>
      <c r="C16" s="17"/>
      <c r="D16" s="9"/>
      <c r="E16" s="86" t="str">
        <f>IF(COUNTA(F16:I16)=0,"NBC","BC")</f>
        <v>BC</v>
      </c>
      <c r="F16" s="86" t="s">
        <v>1092</v>
      </c>
      <c r="G16" s="86" t="s">
        <v>1092</v>
      </c>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685</v>
      </c>
      <c r="R17" s="241"/>
      <c r="S17" s="242"/>
      <c r="T17" s="246" t="s">
        <v>85</v>
      </c>
      <c r="U17" s="241"/>
      <c r="V17" s="242"/>
      <c r="W17" s="9"/>
      <c r="X17" s="9"/>
      <c r="Y17" s="23"/>
    </row>
    <row r="18" spans="1:25" ht="20.25" customHeight="1" outlineLevel="2" x14ac:dyDescent="0.35">
      <c r="A18" s="1"/>
      <c r="B18" s="245" t="s">
        <v>317</v>
      </c>
      <c r="C18" s="245"/>
      <c r="D18" s="42" t="s">
        <v>52</v>
      </c>
      <c r="E18" s="39">
        <v>0.02</v>
      </c>
      <c r="F18" s="127"/>
      <c r="G18" s="127"/>
      <c r="H18" s="127"/>
      <c r="I18" s="127"/>
      <c r="J18" s="9"/>
      <c r="K18" s="238" t="s">
        <v>760</v>
      </c>
      <c r="L18" s="240"/>
      <c r="M18" s="243"/>
      <c r="N18" s="238" t="s">
        <v>761</v>
      </c>
      <c r="O18" s="240"/>
      <c r="P18" s="243"/>
      <c r="Q18" s="238" t="s">
        <v>762</v>
      </c>
      <c r="R18" s="240"/>
      <c r="S18" s="243"/>
      <c r="T18" s="238" t="s">
        <v>763</v>
      </c>
      <c r="U18" s="240"/>
      <c r="V18" s="243"/>
      <c r="W18" s="9"/>
      <c r="X18" s="9"/>
      <c r="Y18" s="23"/>
    </row>
    <row r="19" spans="1:25" ht="141.75" customHeight="1" outlineLevel="2" x14ac:dyDescent="0.35">
      <c r="A19" s="1"/>
      <c r="B19" s="245"/>
      <c r="C19" s="245"/>
      <c r="D19" s="42" t="s">
        <v>91</v>
      </c>
      <c r="E19" s="308" t="s">
        <v>764</v>
      </c>
      <c r="F19" s="308"/>
      <c r="G19" s="308"/>
      <c r="H19" s="308"/>
      <c r="I19" s="308"/>
      <c r="J19" s="25"/>
      <c r="K19" s="238"/>
      <c r="L19" s="240"/>
      <c r="M19" s="243"/>
      <c r="N19" s="238"/>
      <c r="O19" s="240"/>
      <c r="P19" s="243"/>
      <c r="Q19" s="238"/>
      <c r="R19" s="240"/>
      <c r="S19" s="243"/>
      <c r="T19" s="238"/>
      <c r="U19" s="240"/>
      <c r="V19" s="243"/>
      <c r="W19" s="9"/>
      <c r="X19" s="9"/>
      <c r="Y19" s="23"/>
    </row>
    <row r="20" spans="1:25" ht="18.75" customHeight="1" outlineLevel="2" x14ac:dyDescent="0.35">
      <c r="A20" s="1"/>
      <c r="B20" s="245"/>
      <c r="C20" s="245"/>
      <c r="D20" s="247" t="s">
        <v>93</v>
      </c>
      <c r="E20" s="248" t="s">
        <v>204</v>
      </c>
      <c r="F20" s="248"/>
      <c r="G20" s="248"/>
      <c r="H20" s="248"/>
      <c r="I20" s="248"/>
      <c r="J20" s="25"/>
      <c r="K20" s="238" t="s">
        <v>306</v>
      </c>
      <c r="L20" s="240"/>
      <c r="M20" s="243"/>
      <c r="N20" s="238" t="s">
        <v>306</v>
      </c>
      <c r="O20" s="240"/>
      <c r="P20" s="243"/>
      <c r="Q20" s="238" t="s">
        <v>306</v>
      </c>
      <c r="R20" s="240"/>
      <c r="S20" s="243"/>
      <c r="T20" s="238"/>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765</v>
      </c>
      <c r="L21" s="240"/>
      <c r="M21" s="243"/>
      <c r="N21" s="238" t="s">
        <v>766</v>
      </c>
      <c r="O21" s="240"/>
      <c r="P21" s="243"/>
      <c r="Q21" s="238" t="s">
        <v>767</v>
      </c>
      <c r="R21" s="240"/>
      <c r="S21" s="243"/>
      <c r="T21" s="238" t="s">
        <v>665</v>
      </c>
      <c r="U21" s="240"/>
      <c r="V21" s="243"/>
      <c r="W21" s="9"/>
      <c r="X21" s="9"/>
      <c r="Y21" s="23"/>
    </row>
    <row r="22" spans="1:25" ht="14.5" x14ac:dyDescent="0.35">
      <c r="A22" s="1"/>
      <c r="B22" s="9"/>
      <c r="C22" s="9"/>
      <c r="D22" s="9"/>
      <c r="E22" s="9"/>
      <c r="F22" s="9"/>
      <c r="G22" s="9"/>
      <c r="H22" s="9"/>
      <c r="I22" s="9"/>
      <c r="J22" s="9"/>
      <c r="K22" s="68"/>
      <c r="L22" s="9"/>
      <c r="M22" s="9"/>
      <c r="N22" s="9"/>
      <c r="O22" s="9"/>
      <c r="P22" s="9"/>
      <c r="Q22" s="9"/>
      <c r="R22" s="9"/>
      <c r="S22" s="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54" t="s">
        <v>99</v>
      </c>
      <c r="U23" s="24" t="s">
        <v>100</v>
      </c>
      <c r="V23" s="55" t="s">
        <v>101</v>
      </c>
      <c r="X23" s="9"/>
      <c r="Y23" s="23"/>
    </row>
    <row r="24" spans="1:25" ht="36.75" customHeight="1" x14ac:dyDescent="0.35">
      <c r="A24" s="1"/>
      <c r="B24" s="9"/>
      <c r="C24" s="9"/>
      <c r="D24" s="9"/>
      <c r="F24" s="235" t="s">
        <v>693</v>
      </c>
      <c r="G24" s="236" t="s">
        <v>36</v>
      </c>
      <c r="H24" s="236"/>
      <c r="I24" s="236"/>
      <c r="K24" s="56">
        <v>3</v>
      </c>
      <c r="L24" s="40">
        <v>3</v>
      </c>
      <c r="M24" s="237"/>
      <c r="N24" s="56">
        <v>2</v>
      </c>
      <c r="O24" s="40">
        <v>3</v>
      </c>
      <c r="P24" s="237"/>
      <c r="Q24" s="56">
        <v>3</v>
      </c>
      <c r="R24" s="40">
        <v>3</v>
      </c>
      <c r="S24" s="237"/>
      <c r="T24" s="56">
        <v>3</v>
      </c>
      <c r="U24" s="40">
        <v>3</v>
      </c>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57"/>
      <c r="U25" s="43"/>
      <c r="V25" s="237"/>
      <c r="X25" s="9"/>
      <c r="Y25" s="23"/>
    </row>
    <row r="26" spans="1:25" ht="208.5" customHeight="1" x14ac:dyDescent="0.35">
      <c r="A26" s="1"/>
      <c r="B26" s="9"/>
      <c r="C26" s="9"/>
      <c r="D26" s="9"/>
      <c r="F26" s="235"/>
      <c r="G26" s="236" t="s">
        <v>78</v>
      </c>
      <c r="H26" s="236"/>
      <c r="I26" s="236"/>
      <c r="K26" s="58" t="s">
        <v>768</v>
      </c>
      <c r="L26" s="45" t="s">
        <v>1199</v>
      </c>
      <c r="M26" s="237"/>
      <c r="N26" s="58" t="s">
        <v>769</v>
      </c>
      <c r="O26" s="45" t="s">
        <v>1209</v>
      </c>
      <c r="P26" s="237"/>
      <c r="Q26" s="58" t="s">
        <v>770</v>
      </c>
      <c r="R26" s="45" t="s">
        <v>1199</v>
      </c>
      <c r="S26" s="237"/>
      <c r="T26" s="58" t="s">
        <v>771</v>
      </c>
      <c r="U26" s="45"/>
      <c r="V26" s="237"/>
      <c r="X26" s="9"/>
      <c r="Y26" s="23"/>
    </row>
    <row r="27" spans="1:25" ht="18" customHeight="1" x14ac:dyDescent="0.35">
      <c r="A27" s="1"/>
      <c r="B27" s="9"/>
      <c r="C27" s="9"/>
      <c r="D27" s="9"/>
      <c r="F27" s="235"/>
      <c r="G27" s="236" t="s">
        <v>105</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F24:F49"/>
    <mergeCell ref="G24:I25"/>
    <mergeCell ref="M24:M26"/>
    <mergeCell ref="P24:P26"/>
    <mergeCell ref="S24:S26"/>
    <mergeCell ref="V24:V26"/>
    <mergeCell ref="G26:I26"/>
    <mergeCell ref="G27:I49"/>
    <mergeCell ref="Q20:S20"/>
    <mergeCell ref="T20:V20"/>
    <mergeCell ref="K21:M21"/>
    <mergeCell ref="N21:P21"/>
    <mergeCell ref="Q21:S21"/>
    <mergeCell ref="T21:V21"/>
    <mergeCell ref="T18:V19"/>
    <mergeCell ref="E19:I19"/>
    <mergeCell ref="D20:D21"/>
    <mergeCell ref="E20:I21"/>
    <mergeCell ref="K20:M20"/>
    <mergeCell ref="N20:P20"/>
    <mergeCell ref="D15:I15"/>
    <mergeCell ref="B18:C21"/>
    <mergeCell ref="K18:M19"/>
    <mergeCell ref="N18:P19"/>
    <mergeCell ref="Q18:S19"/>
    <mergeCell ref="Q17:S17"/>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M12:N12"/>
    <mergeCell ref="O12:P12"/>
    <mergeCell ref="K17:M17"/>
    <mergeCell ref="N17:P17"/>
    <mergeCell ref="K14:K15"/>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s>
  <conditionalFormatting sqref="D15:I15">
    <cfRule type="containsText" dxfId="383" priority="2" operator="containsText" text="Finalizado">
      <formula>NOT(ISERROR(SEARCH("Finalizado",D15)))</formula>
    </cfRule>
    <cfRule type="containsText" dxfId="382" priority="3" operator="containsText" text="No Planificado">
      <formula>NOT(ISERROR(SEARCH("No Planificado",D15)))</formula>
    </cfRule>
    <cfRule type="containsText" dxfId="381" priority="4" operator="containsText" text="A Tiempo">
      <formula>NOT(ISERROR(SEARCH("A Tiempo",D15)))</formula>
    </cfRule>
    <cfRule type="containsText" dxfId="380" priority="5" operator="containsText" text="Retrasado">
      <formula>NOT(ISERROR(SEARCH("Retrasado",D15)))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10">
      <iconSet showValue="0">
        <cfvo type="percent" val="0"/>
        <cfvo type="num" val="2"/>
        <cfvo type="num" val="3"/>
      </iconSet>
    </cfRule>
  </conditionalFormatting>
  <conditionalFormatting sqref="K25:L25">
    <cfRule type="containsText" dxfId="379" priority="20" operator="containsText" text="PENDIENTE">
      <formula>NOT(ISERROR(SEARCH("PENDIENTE",K25)))</formula>
    </cfRule>
    <cfRule type="containsText" dxfId="378" priority="21" operator="containsText" text="NO VALIDADO">
      <formula>NOT(ISERROR(SEARCH("NO VALIDADO",K25)))</formula>
    </cfRule>
    <cfRule type="containsText" dxfId="377" priority="22" operator="containsText" text="VALIDADO">
      <formula>NOT(ISERROR(SEARCH("VALIDADO",K25)))</formula>
    </cfRule>
  </conditionalFormatting>
  <conditionalFormatting sqref="N25:O25">
    <cfRule type="containsText" dxfId="376" priority="17" operator="containsText" text="PENDIENTE">
      <formula>NOT(ISERROR(SEARCH("PENDIENTE",N25)))</formula>
    </cfRule>
    <cfRule type="containsText" dxfId="375" priority="18" operator="containsText" text="NO VALIDADO">
      <formula>NOT(ISERROR(SEARCH("NO VALIDADO",N25)))</formula>
    </cfRule>
    <cfRule type="containsText" dxfId="374" priority="19" operator="containsText" text="VALIDADO">
      <formula>NOT(ISERROR(SEARCH("VALIDADO",N25)))</formula>
    </cfRule>
  </conditionalFormatting>
  <conditionalFormatting sqref="Q25:R25">
    <cfRule type="containsText" dxfId="373" priority="14" operator="containsText" text="PENDIENTE">
      <formula>NOT(ISERROR(SEARCH("PENDIENTE",Q25)))</formula>
    </cfRule>
    <cfRule type="containsText" dxfId="372" priority="15" operator="containsText" text="NO VALIDADO">
      <formula>NOT(ISERROR(SEARCH("NO VALIDADO",Q25)))</formula>
    </cfRule>
    <cfRule type="containsText" dxfId="371" priority="16" operator="containsText" text="VALIDADO">
      <formula>NOT(ISERROR(SEARCH("VALIDADO",Q25)))</formula>
    </cfRule>
  </conditionalFormatting>
  <conditionalFormatting sqref="T25:U25">
    <cfRule type="containsText" dxfId="370" priority="11" operator="containsText" text="PENDIENTE">
      <formula>NOT(ISERROR(SEARCH("PENDIENTE",T25)))</formula>
    </cfRule>
    <cfRule type="containsText" dxfId="369" priority="12" operator="containsText" text="NO VALIDADO">
      <formula>NOT(ISERROR(SEARCH("NO VALIDADO",T25)))</formula>
    </cfRule>
    <cfRule type="containsText" dxfId="368" priority="13" operator="containsText" text="VALIDADO">
      <formula>NOT(ISERROR(SEARCH("VALIDADO",T25)))</formula>
    </cfRule>
  </conditionalFormatting>
  <dataValidations disablePrompts="1" count="6">
    <dataValidation type="list" allowBlank="1" showInputMessage="1" showErrorMessage="1" sqref="K14:K15 O14:O15 S14:S15" xr:uid="{1306BB06-6EC8-44EB-8D28-FEBFEDB276A4}">
      <formula1>"No Iniciado, En Progreso,Finalizado"</formula1>
    </dataValidation>
    <dataValidation type="list" allowBlank="1" showInputMessage="1" showErrorMessage="1" sqref="M12 Q12 U12" xr:uid="{56530BCC-98EE-4909-A7DA-481E39D87A58}">
      <formula1>"Mayo,Junio,Julio,Agosto,Septiembre,Octubre"</formula1>
    </dataValidation>
    <dataValidation type="list" allowBlank="1" showInputMessage="1" showErrorMessage="1" sqref="AB14:AB15 R14:R15 N14:N15 V14:V15" xr:uid="{50A6A94F-594D-4AD6-AA77-BAD3DFC4CF7E}">
      <formula1>"No Cumple, Parcial, Cumple, Más que Cumple, Mejor Práctica"</formula1>
    </dataValidation>
    <dataValidation type="list" allowBlank="1" showInputMessage="1" showErrorMessage="1" sqref="O10" xr:uid="{C03F9842-88AE-4AFE-83FF-53DC47F10AD7}">
      <formula1>"Alta,Baja,No Planificado"</formula1>
    </dataValidation>
    <dataValidation type="list" allowBlank="1" showInputMessage="1" showErrorMessage="1" sqref="S10 Q10" xr:uid="{588F5008-9517-4373-8FD1-E3B7FD1F20A7}">
      <formula1>"Junio,Julio,Agosto,Septiembre,Octubre"</formula1>
    </dataValidation>
    <dataValidation type="list" allowBlank="1" showInputMessage="1" showErrorMessage="1" sqref="D10" xr:uid="{411AFCBC-8FE2-4394-94E6-849BC03EB255}">
      <formula1>"No Cumple, Parcial,Cumple,Más que Cumple,Mejor Práctica"</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88EC2197-4605-4DD9-BD0B-1B845F0F4243}">
            <x14:iconSet iconSet="3Stars" showValue="0">
              <x14:cfvo type="percent">
                <xm:f>0</xm:f>
              </x14:cfvo>
              <x14:cfvo type="num">
                <xm:f>2</xm:f>
              </x14:cfvo>
              <x14:cfvo type="num">
                <xm:f>3</xm:f>
              </x14:cfvo>
            </x14:iconSet>
          </x14:cfRule>
          <xm:sqref>M10</xm:sqref>
        </x14:conditionalFormatting>
      </x14:conditionalFormattings>
    </ext>
  </extLst>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0CAF4D-EA32-49EA-95C1-30861A8F65F0}">
  <dimension ref="A1:AB51"/>
  <sheetViews>
    <sheetView showGridLines="0" zoomScale="70" zoomScaleNormal="70" workbookViewId="0">
      <pane xSplit="3" ySplit="4" topLeftCell="P21" activePane="bottomRight" state="frozen"/>
      <selection activeCell="K3" sqref="K3:S4"/>
      <selection pane="topRight" activeCell="K3" sqref="K3:S4"/>
      <selection pane="bottomLeft" activeCell="K3" sqref="K3:S4"/>
      <selection pane="bottomRight"/>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24" t="s">
        <v>772</v>
      </c>
      <c r="L3" s="324"/>
      <c r="M3" s="324"/>
      <c r="N3" s="324"/>
      <c r="O3" s="324"/>
      <c r="P3" s="324"/>
      <c r="Q3" s="324"/>
      <c r="R3" s="324"/>
      <c r="S3" s="324"/>
      <c r="T3" s="63"/>
      <c r="U3" s="63"/>
      <c r="V3" s="63"/>
      <c r="W3" s="10"/>
      <c r="X3" s="10"/>
      <c r="Y3" s="12"/>
      <c r="Z3" s="12"/>
      <c r="AA3" s="12"/>
    </row>
    <row r="4" spans="1:28" ht="35.25" customHeight="1" x14ac:dyDescent="0.35">
      <c r="A4" s="1"/>
      <c r="B4" s="1"/>
      <c r="C4" s="10"/>
      <c r="D4" s="255"/>
      <c r="E4" s="255"/>
      <c r="F4" s="255"/>
      <c r="G4" s="255"/>
      <c r="H4" s="255"/>
      <c r="I4" s="255"/>
      <c r="J4" s="61"/>
      <c r="K4" s="325"/>
      <c r="L4" s="325"/>
      <c r="M4" s="325"/>
      <c r="N4" s="325"/>
      <c r="O4" s="325"/>
      <c r="P4" s="325"/>
      <c r="Q4" s="325"/>
      <c r="R4" s="325"/>
      <c r="S4" s="325"/>
      <c r="T4" s="61"/>
      <c r="U4" s="61"/>
      <c r="V4" s="61"/>
      <c r="W4" s="61"/>
      <c r="X4" s="14"/>
      <c r="Y4" s="21"/>
      <c r="Z4" s="22"/>
      <c r="AA4" s="22"/>
    </row>
    <row r="5" spans="1:28" ht="32.5" x14ac:dyDescent="0.6">
      <c r="A5" s="1"/>
      <c r="B5" s="15"/>
      <c r="C5" s="13"/>
      <c r="D5" s="258" t="s">
        <v>49</v>
      </c>
      <c r="E5" s="258"/>
      <c r="F5" s="258"/>
      <c r="G5" s="258"/>
      <c r="H5" s="258"/>
      <c r="I5" s="258"/>
      <c r="J5" s="26"/>
      <c r="K5" s="258" t="s">
        <v>678</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Melhor Prática</v>
      </c>
      <c r="E7" s="47">
        <f>IF($D7="Não cumpre",0,IF($D7="Parcial",$E$18*0.4,IF($D7="Cumpre",$E$18*0.7,IF($D7="Mais que cumpre",$E$18*0.85,IF($D7="Melhor Prática",$E$18,0)))))</f>
        <v>2.5000000000000001E-2</v>
      </c>
      <c r="F7" s="48">
        <f>IF($K$24&lt;&gt;"",IF($K$24=3,3,IF($K$24=2,2,1)),"")</f>
        <v>3</v>
      </c>
      <c r="G7" s="48">
        <f>IF($N$24&lt;&gt;"",IF($N$24=3,3,IF($N$24=2,2,1)),"")</f>
        <v>3</v>
      </c>
      <c r="H7" s="48">
        <f>IF($Q$24&lt;&gt;"",IF($Q$24=3,3,IF($Q$24=2,2,1)),"")</f>
        <v>3</v>
      </c>
      <c r="I7" s="48">
        <f>IF($T$24&lt;&gt;"",IF($T$24=3,3,IF($T$24=2,2,1)),"")</f>
        <v>3</v>
      </c>
      <c r="J7" s="32"/>
      <c r="K7" s="49" t="s">
        <v>679</v>
      </c>
      <c r="L7" s="46" t="s">
        <v>60</v>
      </c>
      <c r="M7" s="260" t="s">
        <v>773</v>
      </c>
      <c r="N7" s="260"/>
      <c r="O7" s="260"/>
      <c r="P7" s="46" t="s">
        <v>62</v>
      </c>
      <c r="Q7" s="260"/>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t="str">
        <f>IF(Q10="Junho",6,IF(Q10="Julho",7,IF(Q10="Agosto",8,IF(Q10="Setembro",9,IF(Q10="Outubro",10,"")))))</f>
        <v/>
      </c>
      <c r="R9" s="35"/>
      <c r="S9" s="92" t="str">
        <f>IF(S10="Junho",6,IF(S10="Julho",7,IF(S10="Agosto",8,IF(S10="Setembro",9,IF(S10="Outubro",10,"")))))</f>
        <v/>
      </c>
      <c r="T9" s="33"/>
      <c r="U9" s="33"/>
      <c r="V9" s="33"/>
      <c r="W9" s="1"/>
      <c r="X9" s="1"/>
    </row>
    <row r="10" spans="1:28" ht="59.25" customHeight="1" outlineLevel="1" x14ac:dyDescent="0.35">
      <c r="A10" s="1"/>
      <c r="B10" s="262" t="s">
        <v>681</v>
      </c>
      <c r="C10" s="262"/>
      <c r="D10" s="110" t="s">
        <v>85</v>
      </c>
      <c r="E10" s="51">
        <f>IF($D10="Não cumpre",0,IF($D10="Parcial",$E$18*0.4,IF($D10="Cumpre",$E$18*0.7,IF($D10="Mais que cumpre",$E$18*0.85,IF($D10="Melhor Prática",$E$18,0)))))</f>
        <v>2.5000000000000001E-2</v>
      </c>
      <c r="F10" s="52" t="str">
        <f>IF(K20="D","D","-")</f>
        <v>D</v>
      </c>
      <c r="G10" s="52" t="str">
        <f>IF(N20="D","D","-")</f>
        <v>D</v>
      </c>
      <c r="H10" s="52" t="str">
        <f>IF(Q20="D","D","-")</f>
        <v>D</v>
      </c>
      <c r="I10" s="52" t="str">
        <f>IF(T20="D","D","-")</f>
        <v>-</v>
      </c>
      <c r="J10" s="32"/>
      <c r="K10" s="65" t="s">
        <v>682</v>
      </c>
      <c r="L10" s="50" t="s">
        <v>66</v>
      </c>
      <c r="M10" s="74">
        <v>1</v>
      </c>
      <c r="N10" s="50" t="s">
        <v>67</v>
      </c>
      <c r="O10" s="53" t="s">
        <v>683</v>
      </c>
      <c r="P10" s="50" t="s">
        <v>69</v>
      </c>
      <c r="Q10" s="91"/>
      <c r="R10" s="50" t="s">
        <v>71</v>
      </c>
      <c r="S10" s="91"/>
      <c r="T10" s="50" t="s">
        <v>73</v>
      </c>
      <c r="U10" s="53"/>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684</v>
      </c>
      <c r="C12" s="263"/>
      <c r="D12" s="265" t="str">
        <f>IF(F12="","",IF(AND(I12=3,H12=3,G12=3,F12=3),"Melhor Prática",
IF(AND(H12=3,G12=3,F12=3),"Mais que cumpre",
IF(AND(G12=3,F12=3),"Cumpre",
IF(F12=3,"Parcial","Não cumpre")))))</f>
        <v>Melhor Prática</v>
      </c>
      <c r="E12" s="266">
        <f>IF($D12="Não cumpre",0,IF($D12="Parcial",$E$18*0.4,IF($D12="Cumpre",$E$18*0.7,IF($D12="Mais que cumpre",$E$18*0.85,IF($D12="Melhor Prática",$E$18,0)))))</f>
        <v>2.5000000000000001E-2</v>
      </c>
      <c r="F12" s="261">
        <f>IF($L$24&lt;&gt;"",IF($L$24=3,3,IF($L$24=2,2,1)),"")</f>
        <v>3</v>
      </c>
      <c r="G12" s="261">
        <f>IF($O$24&lt;&gt;"",IF($O$24=3,3,IF($O$24=2,2,1)),"")</f>
        <v>3</v>
      </c>
      <c r="H12" s="261">
        <f>IF($R$24&lt;&gt;"",IF($R$24=3,3,IF($R$24=2,2,1)),"")</f>
        <v>3</v>
      </c>
      <c r="I12" s="261">
        <f>IF($U$24&lt;&gt;"",IF($U$24=3,3,IF($U$24=2,2,1)),"")</f>
        <v>3</v>
      </c>
      <c r="J12" s="32"/>
      <c r="K12" s="299" t="s">
        <v>76</v>
      </c>
      <c r="L12" s="251"/>
      <c r="M12" s="249"/>
      <c r="N12" s="250"/>
      <c r="O12" s="299" t="s">
        <v>76</v>
      </c>
      <c r="P12" s="251"/>
      <c r="Q12" s="249"/>
      <c r="R12" s="250"/>
      <c r="S12" s="251" t="s">
        <v>76</v>
      </c>
      <c r="T12" s="251"/>
      <c r="U12" s="323"/>
      <c r="V12" s="323"/>
      <c r="W12" s="9"/>
      <c r="X12" s="9"/>
      <c r="Y12" s="23"/>
      <c r="Z12" s="2"/>
      <c r="AA12" s="2"/>
      <c r="AB12" s="2"/>
    </row>
    <row r="13" spans="1:28" ht="35.25" customHeight="1" outlineLevel="1" x14ac:dyDescent="0.35">
      <c r="A13" s="1"/>
      <c r="B13" s="264"/>
      <c r="C13" s="264"/>
      <c r="D13" s="265"/>
      <c r="E13" s="266"/>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79</v>
      </c>
      <c r="W13" s="1"/>
      <c r="X13" s="1"/>
      <c r="Z13" s="3"/>
      <c r="AA13" s="4"/>
      <c r="AB13" s="5"/>
    </row>
    <row r="14" spans="1:28" ht="18.75" customHeight="1" outlineLevel="1" x14ac:dyDescent="0.35">
      <c r="A14" s="1"/>
      <c r="B14" s="264"/>
      <c r="C14" s="264"/>
      <c r="D14" s="265"/>
      <c r="E14" s="266"/>
      <c r="F14" s="38"/>
      <c r="G14" s="38"/>
      <c r="H14" s="38"/>
      <c r="I14" s="38"/>
      <c r="J14" s="32"/>
      <c r="K14" s="238"/>
      <c r="L14" s="239"/>
      <c r="M14" s="239"/>
      <c r="N14" s="243"/>
      <c r="O14" s="238"/>
      <c r="P14" s="239"/>
      <c r="Q14" s="239"/>
      <c r="R14" s="243"/>
      <c r="S14" s="240"/>
      <c r="T14" s="239"/>
      <c r="U14" s="239"/>
      <c r="V14" s="240"/>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IF(OR(AND(S10=U12,S14&lt;&gt;"finalizado"),AND(S10=Q12,O14&lt;&gt;"finalizado"),AND(S10=M12,K14&lt;&gt;"finalizado")),"Atrasado","À Tempo")),"Não Planificado")</f>
        <v>Não Planificado</v>
      </c>
      <c r="E15" s="244"/>
      <c r="F15" s="244"/>
      <c r="G15" s="244"/>
      <c r="H15" s="244"/>
      <c r="I15" s="244"/>
      <c r="J15" s="26"/>
      <c r="K15" s="238"/>
      <c r="L15" s="239"/>
      <c r="M15" s="239"/>
      <c r="N15" s="243"/>
      <c r="O15" s="238"/>
      <c r="P15" s="239"/>
      <c r="Q15" s="239"/>
      <c r="R15" s="243"/>
      <c r="S15" s="240"/>
      <c r="T15" s="239"/>
      <c r="U15" s="239"/>
      <c r="V15" s="240"/>
      <c r="W15" s="1"/>
      <c r="X15" s="1"/>
      <c r="Z15" s="6"/>
      <c r="AA15" s="7"/>
      <c r="AB15" s="7"/>
    </row>
    <row r="16" spans="1:28" ht="21" customHeight="1" x14ac:dyDescent="0.4">
      <c r="A16" s="1"/>
      <c r="B16" s="17"/>
      <c r="C16" s="17"/>
      <c r="D16" s="9"/>
      <c r="E16" s="86" t="str">
        <f>IF(COUNTA(F16:I16)=0,"NBC","BC")</f>
        <v>BC</v>
      </c>
      <c r="F16" s="86" t="s">
        <v>1092</v>
      </c>
      <c r="G16" s="86" t="s">
        <v>1092</v>
      </c>
      <c r="H16" s="86" t="s">
        <v>1092</v>
      </c>
      <c r="I16" s="9" t="s">
        <v>1092</v>
      </c>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685</v>
      </c>
      <c r="R17" s="241"/>
      <c r="S17" s="242"/>
      <c r="T17" s="246" t="s">
        <v>85</v>
      </c>
      <c r="U17" s="241"/>
      <c r="V17" s="242"/>
      <c r="W17" s="9"/>
      <c r="X17" s="9"/>
      <c r="Y17" s="23"/>
    </row>
    <row r="18" spans="1:25" ht="20.25" customHeight="1" outlineLevel="2" x14ac:dyDescent="0.35">
      <c r="A18" s="1"/>
      <c r="B18" s="245" t="s">
        <v>317</v>
      </c>
      <c r="C18" s="245"/>
      <c r="D18" s="42" t="s">
        <v>52</v>
      </c>
      <c r="E18" s="39">
        <v>2.5000000000000001E-2</v>
      </c>
      <c r="F18" s="127"/>
      <c r="G18" s="127"/>
      <c r="H18" s="127"/>
      <c r="I18" s="127"/>
      <c r="J18" s="9"/>
      <c r="K18" s="238" t="s">
        <v>774</v>
      </c>
      <c r="L18" s="240"/>
      <c r="M18" s="243"/>
      <c r="N18" s="238" t="s">
        <v>775</v>
      </c>
      <c r="O18" s="240"/>
      <c r="P18" s="243"/>
      <c r="Q18" s="238" t="s">
        <v>776</v>
      </c>
      <c r="R18" s="240"/>
      <c r="S18" s="243"/>
      <c r="T18" s="238" t="s">
        <v>777</v>
      </c>
      <c r="U18" s="240"/>
      <c r="V18" s="243"/>
      <c r="W18" s="9"/>
      <c r="X18" s="9"/>
      <c r="Y18" s="23"/>
    </row>
    <row r="19" spans="1:25" ht="141.75" customHeight="1" outlineLevel="2" x14ac:dyDescent="0.35">
      <c r="A19" s="1"/>
      <c r="B19" s="245"/>
      <c r="C19" s="245"/>
      <c r="D19" s="42" t="s">
        <v>91</v>
      </c>
      <c r="E19" s="308" t="s">
        <v>778</v>
      </c>
      <c r="F19" s="308"/>
      <c r="G19" s="308"/>
      <c r="H19" s="308"/>
      <c r="I19" s="308"/>
      <c r="J19" s="25"/>
      <c r="K19" s="238"/>
      <c r="L19" s="240"/>
      <c r="M19" s="243"/>
      <c r="N19" s="238"/>
      <c r="O19" s="240"/>
      <c r="P19" s="243"/>
      <c r="Q19" s="238"/>
      <c r="R19" s="240"/>
      <c r="S19" s="243"/>
      <c r="T19" s="238"/>
      <c r="U19" s="240"/>
      <c r="V19" s="243"/>
      <c r="W19" s="9"/>
      <c r="X19" s="9"/>
      <c r="Y19" s="23"/>
    </row>
    <row r="20" spans="1:25" ht="18.75" customHeight="1" outlineLevel="2" x14ac:dyDescent="0.35">
      <c r="A20" s="1"/>
      <c r="B20" s="245"/>
      <c r="C20" s="245"/>
      <c r="D20" s="247" t="s">
        <v>93</v>
      </c>
      <c r="E20" s="248" t="s">
        <v>204</v>
      </c>
      <c r="F20" s="248"/>
      <c r="G20" s="248"/>
      <c r="H20" s="248"/>
      <c r="I20" s="248"/>
      <c r="J20" s="25"/>
      <c r="K20" s="238" t="s">
        <v>306</v>
      </c>
      <c r="L20" s="240"/>
      <c r="M20" s="243"/>
      <c r="N20" s="238" t="s">
        <v>306</v>
      </c>
      <c r="O20" s="240"/>
      <c r="P20" s="243"/>
      <c r="Q20" s="238" t="s">
        <v>306</v>
      </c>
      <c r="R20" s="240"/>
      <c r="S20" s="243"/>
      <c r="T20" s="238"/>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779</v>
      </c>
      <c r="L21" s="240"/>
      <c r="M21" s="243"/>
      <c r="N21" s="238" t="s">
        <v>780</v>
      </c>
      <c r="O21" s="240"/>
      <c r="P21" s="243"/>
      <c r="Q21" s="238" t="s">
        <v>433</v>
      </c>
      <c r="R21" s="240"/>
      <c r="S21" s="243"/>
      <c r="T21" s="238" t="s">
        <v>372</v>
      </c>
      <c r="U21" s="240"/>
      <c r="V21" s="243"/>
      <c r="W21" s="9"/>
      <c r="X21" s="9"/>
      <c r="Y21" s="23"/>
    </row>
    <row r="22" spans="1:25" ht="14.5" x14ac:dyDescent="0.35">
      <c r="A22" s="1"/>
      <c r="B22" s="9"/>
      <c r="C22" s="9"/>
      <c r="D22" s="9"/>
      <c r="E22" s="9"/>
      <c r="F22" s="9"/>
      <c r="G22" s="9"/>
      <c r="H22" s="9"/>
      <c r="I22" s="9"/>
      <c r="J22" s="9"/>
      <c r="K22" s="68"/>
      <c r="L22" s="9"/>
      <c r="M22" s="9"/>
      <c r="N22" s="9"/>
      <c r="O22" s="9"/>
      <c r="P22" s="9"/>
      <c r="Q22" s="9"/>
      <c r="R22" s="9"/>
      <c r="S22" s="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54" t="s">
        <v>99</v>
      </c>
      <c r="U23" s="24" t="s">
        <v>100</v>
      </c>
      <c r="V23" s="55" t="s">
        <v>101</v>
      </c>
      <c r="X23" s="9"/>
      <c r="Y23" s="23"/>
    </row>
    <row r="24" spans="1:25" ht="36.75" customHeight="1" x14ac:dyDescent="0.35">
      <c r="A24" s="1"/>
      <c r="B24" s="9"/>
      <c r="C24" s="9"/>
      <c r="D24" s="9"/>
      <c r="F24" s="235" t="s">
        <v>693</v>
      </c>
      <c r="G24" s="236" t="s">
        <v>36</v>
      </c>
      <c r="H24" s="236"/>
      <c r="I24" s="236"/>
      <c r="K24" s="56">
        <v>3</v>
      </c>
      <c r="L24" s="40">
        <v>3</v>
      </c>
      <c r="M24" s="237"/>
      <c r="N24" s="56">
        <v>3</v>
      </c>
      <c r="O24" s="40">
        <v>3</v>
      </c>
      <c r="P24" s="237"/>
      <c r="Q24" s="56">
        <v>3</v>
      </c>
      <c r="R24" s="40">
        <v>3</v>
      </c>
      <c r="S24" s="237"/>
      <c r="T24" s="56">
        <v>3</v>
      </c>
      <c r="U24" s="40">
        <v>3</v>
      </c>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57"/>
      <c r="U25" s="43"/>
      <c r="V25" s="237"/>
      <c r="X25" s="9"/>
      <c r="Y25" s="23"/>
    </row>
    <row r="26" spans="1:25" ht="208.5" customHeight="1" x14ac:dyDescent="0.35">
      <c r="A26" s="1"/>
      <c r="B26" s="9"/>
      <c r="C26" s="9"/>
      <c r="D26" s="9"/>
      <c r="F26" s="235"/>
      <c r="G26" s="236" t="s">
        <v>78</v>
      </c>
      <c r="H26" s="236"/>
      <c r="I26" s="236"/>
      <c r="K26" s="58" t="s">
        <v>781</v>
      </c>
      <c r="L26" s="45" t="s">
        <v>1199</v>
      </c>
      <c r="M26" s="237"/>
      <c r="N26" s="58" t="s">
        <v>782</v>
      </c>
      <c r="O26" s="45" t="s">
        <v>1199</v>
      </c>
      <c r="P26" s="237"/>
      <c r="Q26" s="58" t="s">
        <v>783</v>
      </c>
      <c r="R26" s="45" t="s">
        <v>1199</v>
      </c>
      <c r="S26" s="237"/>
      <c r="T26" s="58" t="s">
        <v>784</v>
      </c>
      <c r="U26" s="45" t="s">
        <v>1199</v>
      </c>
      <c r="V26" s="237"/>
      <c r="X26" s="9"/>
      <c r="Y26" s="23"/>
    </row>
    <row r="27" spans="1:25" ht="18" customHeight="1" x14ac:dyDescent="0.35">
      <c r="A27" s="1"/>
      <c r="B27" s="9"/>
      <c r="C27" s="9"/>
      <c r="D27" s="9"/>
      <c r="F27" s="235"/>
      <c r="G27" s="236" t="s">
        <v>105</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F24:F49"/>
    <mergeCell ref="G24:I25"/>
    <mergeCell ref="M24:M26"/>
    <mergeCell ref="P24:P26"/>
    <mergeCell ref="S24:S26"/>
    <mergeCell ref="V24:V26"/>
    <mergeCell ref="G26:I26"/>
    <mergeCell ref="G27:I49"/>
    <mergeCell ref="Q20:S20"/>
    <mergeCell ref="T20:V20"/>
    <mergeCell ref="K21:M21"/>
    <mergeCell ref="N21:P21"/>
    <mergeCell ref="Q21:S21"/>
    <mergeCell ref="T21:V21"/>
    <mergeCell ref="T18:V19"/>
    <mergeCell ref="E19:I19"/>
    <mergeCell ref="D20:D21"/>
    <mergeCell ref="E20:I21"/>
    <mergeCell ref="K20:M20"/>
    <mergeCell ref="N20:P20"/>
    <mergeCell ref="D15:I15"/>
    <mergeCell ref="B18:C21"/>
    <mergeCell ref="K18:M19"/>
    <mergeCell ref="N18:P19"/>
    <mergeCell ref="Q18:S19"/>
    <mergeCell ref="Q17:S17"/>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M12:N12"/>
    <mergeCell ref="O12:P12"/>
    <mergeCell ref="K17:M17"/>
    <mergeCell ref="N17:P17"/>
    <mergeCell ref="K14:K15"/>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s>
  <conditionalFormatting sqref="D15:I15">
    <cfRule type="containsText" dxfId="367" priority="2" operator="containsText" text="Finalizado">
      <formula>NOT(ISERROR(SEARCH("Finalizado",D15)))</formula>
    </cfRule>
    <cfRule type="containsText" dxfId="366" priority="3" operator="containsText" text="No Planificado">
      <formula>NOT(ISERROR(SEARCH("No Planificado",D15)))</formula>
    </cfRule>
    <cfRule type="containsText" dxfId="365" priority="4" operator="containsText" text="A Tiempo">
      <formula>NOT(ISERROR(SEARCH("A Tiempo",D15)))</formula>
    </cfRule>
    <cfRule type="containsText" dxfId="364" priority="5" operator="containsText" text="Retrasado">
      <formula>NOT(ISERROR(SEARCH("Retrasado",D15)))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10">
      <iconSet showValue="0">
        <cfvo type="percent" val="0"/>
        <cfvo type="num" val="2"/>
        <cfvo type="num" val="3"/>
      </iconSet>
    </cfRule>
  </conditionalFormatting>
  <conditionalFormatting sqref="K25:L25">
    <cfRule type="containsText" dxfId="363" priority="20" operator="containsText" text="PENDIENTE">
      <formula>NOT(ISERROR(SEARCH("PENDIENTE",K25)))</formula>
    </cfRule>
    <cfRule type="containsText" dxfId="362" priority="21" operator="containsText" text="NO VALIDADO">
      <formula>NOT(ISERROR(SEARCH("NO VALIDADO",K25)))</formula>
    </cfRule>
    <cfRule type="containsText" dxfId="361" priority="22" operator="containsText" text="VALIDADO">
      <formula>NOT(ISERROR(SEARCH("VALIDADO",K25)))</formula>
    </cfRule>
  </conditionalFormatting>
  <conditionalFormatting sqref="N25:O25">
    <cfRule type="containsText" dxfId="360" priority="17" operator="containsText" text="PENDIENTE">
      <formula>NOT(ISERROR(SEARCH("PENDIENTE",N25)))</formula>
    </cfRule>
    <cfRule type="containsText" dxfId="359" priority="18" operator="containsText" text="NO VALIDADO">
      <formula>NOT(ISERROR(SEARCH("NO VALIDADO",N25)))</formula>
    </cfRule>
    <cfRule type="containsText" dxfId="358" priority="19" operator="containsText" text="VALIDADO">
      <formula>NOT(ISERROR(SEARCH("VALIDADO",N25)))</formula>
    </cfRule>
  </conditionalFormatting>
  <conditionalFormatting sqref="Q25:R25">
    <cfRule type="containsText" dxfId="357" priority="14" operator="containsText" text="PENDIENTE">
      <formula>NOT(ISERROR(SEARCH("PENDIENTE",Q25)))</formula>
    </cfRule>
    <cfRule type="containsText" dxfId="356" priority="15" operator="containsText" text="NO VALIDADO">
      <formula>NOT(ISERROR(SEARCH("NO VALIDADO",Q25)))</formula>
    </cfRule>
    <cfRule type="containsText" dxfId="355" priority="16" operator="containsText" text="VALIDADO">
      <formula>NOT(ISERROR(SEARCH("VALIDADO",Q25)))</formula>
    </cfRule>
  </conditionalFormatting>
  <conditionalFormatting sqref="T25:U25">
    <cfRule type="containsText" dxfId="354" priority="11" operator="containsText" text="PENDIENTE">
      <formula>NOT(ISERROR(SEARCH("PENDIENTE",T25)))</formula>
    </cfRule>
    <cfRule type="containsText" dxfId="353" priority="12" operator="containsText" text="NO VALIDADO">
      <formula>NOT(ISERROR(SEARCH("NO VALIDADO",T25)))</formula>
    </cfRule>
    <cfRule type="containsText" dxfId="352" priority="13" operator="containsText" text="VALIDADO">
      <formula>NOT(ISERROR(SEARCH("VALIDADO",T25)))</formula>
    </cfRule>
  </conditionalFormatting>
  <dataValidations count="6">
    <dataValidation type="list" allowBlank="1" showInputMessage="1" showErrorMessage="1" sqref="D10" xr:uid="{A500810B-225C-4733-B8C0-9A8A557E47D4}">
      <formula1>"No Cumple, Parcial,Cumple,Más que Cumple,Mejor Práctica"</formula1>
    </dataValidation>
    <dataValidation type="list" allowBlank="1" showInputMessage="1" showErrorMessage="1" sqref="S10 Q10" xr:uid="{4765D1C0-88CB-4873-B36C-DC193FC060CC}">
      <formula1>"Junio,Julio,Agosto,Septiembre,Octubre"</formula1>
    </dataValidation>
    <dataValidation type="list" allowBlank="1" showInputMessage="1" showErrorMessage="1" sqref="O10" xr:uid="{3BC87C1D-AD26-4F0D-94C5-37950CBB89C4}">
      <formula1>"Alta,Baja,No Planificado"</formula1>
    </dataValidation>
    <dataValidation type="list" allowBlank="1" showInputMessage="1" showErrorMessage="1" sqref="AB14:AB15 R14:R15 N14:N15 V14:V15" xr:uid="{3B15A650-6AB5-4071-B651-977D2144D225}">
      <formula1>"No Cumple, Parcial, Cumple, Más que Cumple, Mejor Práctica"</formula1>
    </dataValidation>
    <dataValidation type="list" allowBlank="1" showInputMessage="1" showErrorMessage="1" sqref="M12 Q12 U12" xr:uid="{FD306BED-EC07-4301-AADB-ADEF2FBE6BC0}">
      <formula1>"Mayo,Junio,Julio,Agosto,Septiembre,Octubre"</formula1>
    </dataValidation>
    <dataValidation type="list" allowBlank="1" showInputMessage="1" showErrorMessage="1" sqref="K14:K15 O14:O15 S14:S15" xr:uid="{4B94C35F-B3CA-45F9-9B3A-A04563ADF0E3}">
      <formula1>"No Iniciado, En Progreso,Finalizado"</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EE355BE8-D870-4B6A-A8F4-61E32B4BC092}">
            <x14:iconSet iconSet="3Stars" showValue="0">
              <x14:cfvo type="percent">
                <xm:f>0</xm:f>
              </x14:cfvo>
              <x14:cfvo type="num">
                <xm:f>2</xm:f>
              </x14:cfvo>
              <x14:cfvo type="num">
                <xm:f>3</xm:f>
              </x14:cfvo>
            </x14:iconSet>
          </x14:cfRule>
          <xm:sqref>M10</xm:sqref>
        </x14:conditionalFormatting>
      </x14:conditionalFormattings>
    </ext>
  </extLst>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27BE9A-482F-40B1-B05B-209AC5842CB4}">
  <dimension ref="A1:AB51"/>
  <sheetViews>
    <sheetView showGridLines="0" zoomScale="70" zoomScaleNormal="70" workbookViewId="0">
      <pane xSplit="3" ySplit="4" topLeftCell="I10" activePane="bottomRight" state="frozen"/>
      <selection activeCell="K3" sqref="K3:S4"/>
      <selection pane="topRight" activeCell="K3" sqref="K3:S4"/>
      <selection pane="bottomLeft" activeCell="K3" sqref="K3:S4"/>
      <selection pane="bottomRight" activeCell="T34" sqref="T34"/>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24" t="s">
        <v>785</v>
      </c>
      <c r="L3" s="324"/>
      <c r="M3" s="324"/>
      <c r="N3" s="324"/>
      <c r="O3" s="324"/>
      <c r="P3" s="324"/>
      <c r="Q3" s="324"/>
      <c r="R3" s="324"/>
      <c r="S3" s="324"/>
      <c r="T3" s="63"/>
      <c r="U3" s="63"/>
      <c r="V3" s="63"/>
      <c r="W3" s="10"/>
      <c r="X3" s="10"/>
      <c r="Y3" s="12"/>
      <c r="Z3" s="12"/>
      <c r="AA3" s="12"/>
    </row>
    <row r="4" spans="1:28" ht="35.25" customHeight="1" x14ac:dyDescent="0.35">
      <c r="A4" s="1"/>
      <c r="B4" s="1"/>
      <c r="C4" s="10"/>
      <c r="D4" s="255"/>
      <c r="E4" s="255"/>
      <c r="F4" s="255"/>
      <c r="G4" s="255"/>
      <c r="H4" s="255"/>
      <c r="I4" s="255"/>
      <c r="J4" s="61"/>
      <c r="K4" s="325"/>
      <c r="L4" s="325"/>
      <c r="M4" s="325"/>
      <c r="N4" s="325"/>
      <c r="O4" s="325"/>
      <c r="P4" s="325"/>
      <c r="Q4" s="325"/>
      <c r="R4" s="325"/>
      <c r="S4" s="325"/>
      <c r="T4" s="61"/>
      <c r="U4" s="61"/>
      <c r="V4" s="61"/>
      <c r="W4" s="61"/>
      <c r="X4" s="14"/>
      <c r="Y4" s="21"/>
      <c r="Z4" s="22"/>
      <c r="AA4" s="22"/>
    </row>
    <row r="5" spans="1:28" ht="32.5" x14ac:dyDescent="0.6">
      <c r="A5" s="1"/>
      <c r="B5" s="15"/>
      <c r="C5" s="13"/>
      <c r="D5" s="258" t="s">
        <v>49</v>
      </c>
      <c r="E5" s="258"/>
      <c r="F5" s="258"/>
      <c r="G5" s="258"/>
      <c r="H5" s="258"/>
      <c r="I5" s="258"/>
      <c r="J5" s="26"/>
      <c r="K5" s="258" t="s">
        <v>678</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Não cumpre</v>
      </c>
      <c r="E7" s="47">
        <f>IF($D7="Não cumpre",0,IF($D7="Parcial",$E$18*0.4,IF($D7="Cumpre",$E$18*0.7,IF($D7="Mais que cumpre",$E$18*0.85,IF($D7="Melhor Prática",$E$18,0)))))</f>
        <v>0</v>
      </c>
      <c r="F7" s="48">
        <f>IF($K$24&lt;&gt;"",IF($K$24=3,3,IF($K$24=2,2,1)),"")</f>
        <v>2</v>
      </c>
      <c r="G7" s="48" t="str">
        <f>IF($N$24&lt;&gt;"",IF($N$24=3,3,IF($N$24=2,2,1)),"")</f>
        <v/>
      </c>
      <c r="H7" s="48" t="str">
        <f>IF($Q$24&lt;&gt;"",IF($Q$24=3,3,IF($Q$24=2,2,1)),"")</f>
        <v/>
      </c>
      <c r="I7" s="48" t="str">
        <f>IF($T$24&lt;&gt;"",IF($T$24=3,3,IF($T$24=2,2,1)),"")</f>
        <v/>
      </c>
      <c r="J7" s="32"/>
      <c r="K7" s="49" t="s">
        <v>679</v>
      </c>
      <c r="L7" s="46" t="s">
        <v>60</v>
      </c>
      <c r="M7" s="260"/>
      <c r="N7" s="260"/>
      <c r="O7" s="260"/>
      <c r="P7" s="46" t="s">
        <v>62</v>
      </c>
      <c r="Q7" s="260"/>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t="str">
        <f>IF(Q10="Junho",6,IF(Q10="Julho",7,IF(Q10="Agosto",8,IF(Q10="Setembro",9,IF(Q10="Outubro",10,"")))))</f>
        <v/>
      </c>
      <c r="R9" s="35"/>
      <c r="S9" s="92" t="str">
        <f>IF(S10="Junho",6,IF(S10="Julho",7,IF(S10="Agosto",8,IF(S10="Setembro",9,IF(S10="Outubro",10,"")))))</f>
        <v/>
      </c>
      <c r="T9" s="33"/>
      <c r="U9" s="33"/>
      <c r="V9" s="33"/>
      <c r="W9" s="1"/>
      <c r="X9" s="1"/>
    </row>
    <row r="10" spans="1:28" ht="59.25" customHeight="1" outlineLevel="1" x14ac:dyDescent="0.35">
      <c r="A10" s="1"/>
      <c r="B10" s="262" t="s">
        <v>681</v>
      </c>
      <c r="C10" s="262"/>
      <c r="D10" s="110" t="s">
        <v>64</v>
      </c>
      <c r="E10" s="51">
        <f>IF($D10="Não cumpre",0,IF($D10="Parcial",$E$18*0.4,IF($D10="Cumpre",$E$18*0.7,IF($D10="Mais que cumpre",$E$18*0.85,IF($D10="Melhor Prática",$E$18,0)))))</f>
        <v>1.7000000000000001E-2</v>
      </c>
      <c r="F10" s="52" t="str">
        <f>IF(K20="D","D","-")</f>
        <v>-</v>
      </c>
      <c r="G10" s="52" t="str">
        <f>IF(N20="D","D","-")</f>
        <v>D</v>
      </c>
      <c r="H10" s="52" t="str">
        <f>IF(Q20="D","D","-")</f>
        <v>-</v>
      </c>
      <c r="I10" s="52" t="str">
        <f>IF(T20="D","D","-")</f>
        <v>-</v>
      </c>
      <c r="J10" s="32"/>
      <c r="K10" s="65" t="s">
        <v>682</v>
      </c>
      <c r="L10" s="50" t="s">
        <v>66</v>
      </c>
      <c r="M10" s="74"/>
      <c r="N10" s="50" t="s">
        <v>67</v>
      </c>
      <c r="O10" s="53"/>
      <c r="P10" s="50" t="s">
        <v>69</v>
      </c>
      <c r="Q10" s="91"/>
      <c r="R10" s="50" t="s">
        <v>71</v>
      </c>
      <c r="S10" s="91"/>
      <c r="T10" s="50" t="s">
        <v>73</v>
      </c>
      <c r="U10" s="53"/>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684</v>
      </c>
      <c r="C12" s="263"/>
      <c r="D12" s="265" t="str">
        <f>IF(F12="","",IF(AND(I12=3,H12=3,G12=3,F12=3),"Melhor Prática",
IF(AND(H12=3,G12=3,F12=3),"Mais que cumpre",
IF(AND(G12=3,F12=3),"Cumpre",
IF(F12=3,"Parcial","Não cumpre")))))</f>
        <v>Melhor Prática</v>
      </c>
      <c r="E12" s="266">
        <f>IF($D12="Não cumpre",0,IF($D12="Parcial",$E$18*0.4,IF($D12="Cumpre",$E$18*0.7,IF($D12="Mais que cumpre",$E$18*0.85,IF($D12="Melhor Prática",$E$18,0)))))</f>
        <v>0.02</v>
      </c>
      <c r="F12" s="261">
        <f>IF($L$24&lt;&gt;"",IF($L$24=3,3,IF($L$24=2,2,1)),"")</f>
        <v>3</v>
      </c>
      <c r="G12" s="261">
        <f>IF($O$24&lt;&gt;"",IF($O$24=3,3,IF($O$24=2,2,1)),"")</f>
        <v>3</v>
      </c>
      <c r="H12" s="261">
        <f>IF($R$24&lt;&gt;"",IF($R$24=3,3,IF($R$24=2,2,1)),"")</f>
        <v>3</v>
      </c>
      <c r="I12" s="261">
        <f>IF($U$24&lt;&gt;"",IF($U$24=3,3,IF($U$24=2,2,1)),"")</f>
        <v>3</v>
      </c>
      <c r="J12" s="32"/>
      <c r="K12" s="299" t="s">
        <v>76</v>
      </c>
      <c r="L12" s="251"/>
      <c r="M12" s="249" t="s">
        <v>72</v>
      </c>
      <c r="N12" s="250"/>
      <c r="O12" s="299" t="s">
        <v>76</v>
      </c>
      <c r="P12" s="251"/>
      <c r="Q12" s="249"/>
      <c r="R12" s="250"/>
      <c r="S12" s="251" t="s">
        <v>76</v>
      </c>
      <c r="T12" s="251"/>
      <c r="U12" s="323"/>
      <c r="V12" s="323"/>
      <c r="W12" s="9"/>
      <c r="X12" s="9"/>
      <c r="Y12" s="23"/>
      <c r="Z12" s="2"/>
      <c r="AA12" s="2"/>
      <c r="AB12" s="2"/>
    </row>
    <row r="13" spans="1:28" ht="35.25" customHeight="1" outlineLevel="1" x14ac:dyDescent="0.35">
      <c r="A13" s="1"/>
      <c r="B13" s="264"/>
      <c r="C13" s="264"/>
      <c r="D13" s="265"/>
      <c r="E13" s="266"/>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79</v>
      </c>
      <c r="W13" s="1"/>
      <c r="X13" s="1"/>
      <c r="Z13" s="3"/>
      <c r="AA13" s="4"/>
      <c r="AB13" s="5"/>
    </row>
    <row r="14" spans="1:28" ht="18.75" customHeight="1" outlineLevel="1" x14ac:dyDescent="0.35">
      <c r="A14" s="1"/>
      <c r="B14" s="264"/>
      <c r="C14" s="264"/>
      <c r="D14" s="265"/>
      <c r="E14" s="266"/>
      <c r="F14" s="38"/>
      <c r="G14" s="38"/>
      <c r="H14" s="38"/>
      <c r="I14" s="38"/>
      <c r="J14" s="32"/>
      <c r="K14" s="238" t="s">
        <v>1043</v>
      </c>
      <c r="L14" s="239"/>
      <c r="M14" s="239"/>
      <c r="N14" s="243" t="s">
        <v>83</v>
      </c>
      <c r="O14" s="238" t="s">
        <v>1043</v>
      </c>
      <c r="P14" s="239" t="s">
        <v>1119</v>
      </c>
      <c r="Q14" s="239"/>
      <c r="R14" s="243" t="s">
        <v>1085</v>
      </c>
      <c r="S14" s="240"/>
      <c r="T14" s="239"/>
      <c r="U14" s="239"/>
      <c r="V14" s="240"/>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IF(OR(AND(S10=U12,S14&lt;&gt;"finalizado"),AND(S10=Q12,O14&lt;&gt;"finalizado"),AND(S10=M12,K14&lt;&gt;"finalizado")),"Atrasado","À Tempo")),"Não Planificado")</f>
        <v>Não Planificado</v>
      </c>
      <c r="E15" s="244"/>
      <c r="F15" s="244"/>
      <c r="G15" s="244"/>
      <c r="H15" s="244"/>
      <c r="I15" s="244"/>
      <c r="J15" s="26"/>
      <c r="K15" s="238"/>
      <c r="L15" s="239"/>
      <c r="M15" s="239"/>
      <c r="N15" s="243"/>
      <c r="O15" s="238"/>
      <c r="P15" s="239"/>
      <c r="Q15" s="239"/>
      <c r="R15" s="243"/>
      <c r="S15" s="240"/>
      <c r="T15" s="239"/>
      <c r="U15" s="239"/>
      <c r="V15" s="240"/>
      <c r="W15" s="1"/>
      <c r="X15" s="1"/>
      <c r="Z15" s="6"/>
      <c r="AA15" s="7"/>
      <c r="AB15" s="7"/>
    </row>
    <row r="16" spans="1:28" ht="21" customHeight="1" x14ac:dyDescent="0.4">
      <c r="A16" s="1"/>
      <c r="B16" s="17"/>
      <c r="C16" s="17"/>
      <c r="D16" s="9"/>
      <c r="E16" s="86" t="str">
        <f>IF(COUNTA(F16:I16)=0,"NBC","BC")</f>
        <v>NBC</v>
      </c>
      <c r="F16" s="86"/>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685</v>
      </c>
      <c r="R17" s="241"/>
      <c r="S17" s="242"/>
      <c r="T17" s="246" t="s">
        <v>85</v>
      </c>
      <c r="U17" s="241"/>
      <c r="V17" s="242"/>
      <c r="W17" s="9"/>
      <c r="X17" s="9"/>
      <c r="Y17" s="23"/>
    </row>
    <row r="18" spans="1:25" ht="20.25" customHeight="1" outlineLevel="2" x14ac:dyDescent="0.35">
      <c r="A18" s="1"/>
      <c r="B18" s="245" t="s">
        <v>317</v>
      </c>
      <c r="C18" s="245"/>
      <c r="D18" s="42" t="s">
        <v>52</v>
      </c>
      <c r="E18" s="39">
        <v>0.02</v>
      </c>
      <c r="F18" s="127"/>
      <c r="G18" s="127"/>
      <c r="H18" s="127"/>
      <c r="I18" s="127"/>
      <c r="J18" s="9"/>
      <c r="K18" s="238" t="s">
        <v>786</v>
      </c>
      <c r="L18" s="240"/>
      <c r="M18" s="243"/>
      <c r="N18" s="238" t="s">
        <v>787</v>
      </c>
      <c r="O18" s="240"/>
      <c r="P18" s="243"/>
      <c r="Q18" s="238" t="s">
        <v>788</v>
      </c>
      <c r="R18" s="240"/>
      <c r="S18" s="243"/>
      <c r="T18" s="238" t="s">
        <v>789</v>
      </c>
      <c r="U18" s="240"/>
      <c r="V18" s="243"/>
      <c r="W18" s="9"/>
      <c r="X18" s="9"/>
      <c r="Y18" s="23"/>
    </row>
    <row r="19" spans="1:25" ht="141.75" customHeight="1" outlineLevel="2" x14ac:dyDescent="0.35">
      <c r="A19" s="1"/>
      <c r="B19" s="245"/>
      <c r="C19" s="245"/>
      <c r="D19" s="42" t="s">
        <v>91</v>
      </c>
      <c r="E19" s="308" t="s">
        <v>790</v>
      </c>
      <c r="F19" s="308"/>
      <c r="G19" s="308"/>
      <c r="H19" s="308"/>
      <c r="I19" s="308"/>
      <c r="J19" s="25"/>
      <c r="K19" s="238"/>
      <c r="L19" s="240"/>
      <c r="M19" s="243"/>
      <c r="N19" s="238"/>
      <c r="O19" s="240"/>
      <c r="P19" s="243"/>
      <c r="Q19" s="238"/>
      <c r="R19" s="240"/>
      <c r="S19" s="243"/>
      <c r="T19" s="238"/>
      <c r="U19" s="240"/>
      <c r="V19" s="243"/>
      <c r="W19" s="9"/>
      <c r="X19" s="9"/>
      <c r="Y19" s="23"/>
    </row>
    <row r="20" spans="1:25" ht="18.75" customHeight="1" outlineLevel="2" x14ac:dyDescent="0.35">
      <c r="A20" s="1"/>
      <c r="B20" s="245"/>
      <c r="C20" s="245"/>
      <c r="D20" s="247" t="s">
        <v>93</v>
      </c>
      <c r="E20" s="248" t="s">
        <v>204</v>
      </c>
      <c r="F20" s="248"/>
      <c r="G20" s="248"/>
      <c r="H20" s="248"/>
      <c r="I20" s="248"/>
      <c r="J20" s="25"/>
      <c r="K20" s="238"/>
      <c r="L20" s="240"/>
      <c r="M20" s="243"/>
      <c r="N20" s="238" t="s">
        <v>306</v>
      </c>
      <c r="O20" s="240"/>
      <c r="P20" s="243"/>
      <c r="Q20" s="238"/>
      <c r="R20" s="240"/>
      <c r="S20" s="243"/>
      <c r="T20" s="238"/>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791</v>
      </c>
      <c r="L21" s="240"/>
      <c r="M21" s="243"/>
      <c r="N21" s="238" t="s">
        <v>347</v>
      </c>
      <c r="O21" s="240"/>
      <c r="P21" s="243"/>
      <c r="Q21" s="238" t="s">
        <v>792</v>
      </c>
      <c r="R21" s="240"/>
      <c r="S21" s="243"/>
      <c r="T21" s="238" t="s">
        <v>793</v>
      </c>
      <c r="U21" s="240"/>
      <c r="V21" s="243"/>
      <c r="W21" s="9"/>
      <c r="X21" s="9"/>
      <c r="Y21" s="23"/>
    </row>
    <row r="22" spans="1:25" ht="14.5" x14ac:dyDescent="0.35">
      <c r="A22" s="1"/>
      <c r="B22" s="9"/>
      <c r="C22" s="9"/>
      <c r="D22" s="9"/>
      <c r="E22" s="9"/>
      <c r="F22" s="9"/>
      <c r="G22" s="9"/>
      <c r="H22" s="9"/>
      <c r="I22" s="9"/>
      <c r="J22" s="9"/>
      <c r="K22" s="68"/>
      <c r="L22" s="9"/>
      <c r="M22" s="9"/>
      <c r="N22" s="9"/>
      <c r="O22" s="9"/>
      <c r="P22" s="9"/>
      <c r="Q22" s="9"/>
      <c r="R22" s="9"/>
      <c r="S22" s="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54" t="s">
        <v>99</v>
      </c>
      <c r="U23" s="24" t="s">
        <v>100</v>
      </c>
      <c r="V23" s="55" t="s">
        <v>101</v>
      </c>
      <c r="X23" s="9"/>
      <c r="Y23" s="23"/>
    </row>
    <row r="24" spans="1:25" ht="36.75" customHeight="1" x14ac:dyDescent="0.35">
      <c r="A24" s="1"/>
      <c r="B24" s="9"/>
      <c r="C24" s="9"/>
      <c r="D24" s="9"/>
      <c r="F24" s="235" t="s">
        <v>693</v>
      </c>
      <c r="G24" s="236" t="s">
        <v>36</v>
      </c>
      <c r="H24" s="236"/>
      <c r="I24" s="236"/>
      <c r="K24" s="56">
        <v>2</v>
      </c>
      <c r="L24" s="40">
        <v>3</v>
      </c>
      <c r="M24" s="237"/>
      <c r="N24" s="56"/>
      <c r="O24" s="40">
        <v>3</v>
      </c>
      <c r="P24" s="237"/>
      <c r="Q24" s="56"/>
      <c r="R24" s="40">
        <v>3</v>
      </c>
      <c r="S24" s="237"/>
      <c r="T24" s="56"/>
      <c r="U24" s="40">
        <v>3</v>
      </c>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57"/>
      <c r="U25" s="43"/>
      <c r="V25" s="237"/>
      <c r="X25" s="9"/>
      <c r="Y25" s="23"/>
    </row>
    <row r="26" spans="1:25" ht="208.5" customHeight="1" x14ac:dyDescent="0.35">
      <c r="A26" s="1"/>
      <c r="B26" s="9"/>
      <c r="C26" s="9"/>
      <c r="D26" s="9"/>
      <c r="F26" s="235"/>
      <c r="G26" s="236" t="s">
        <v>78</v>
      </c>
      <c r="H26" s="236"/>
      <c r="I26" s="236"/>
      <c r="K26" s="58" t="s">
        <v>794</v>
      </c>
      <c r="L26" s="45" t="s">
        <v>1080</v>
      </c>
      <c r="M26" s="237"/>
      <c r="N26" s="58"/>
      <c r="O26" s="45" t="s">
        <v>1212</v>
      </c>
      <c r="P26" s="237"/>
      <c r="Q26" s="58"/>
      <c r="R26" s="45" t="s">
        <v>1235</v>
      </c>
      <c r="S26" s="237"/>
      <c r="T26" s="58"/>
      <c r="U26" s="45" t="s">
        <v>1236</v>
      </c>
      <c r="V26" s="237"/>
      <c r="X26" s="9"/>
      <c r="Y26" s="23"/>
    </row>
    <row r="27" spans="1:25" ht="18" customHeight="1" x14ac:dyDescent="0.35">
      <c r="A27" s="1"/>
      <c r="B27" s="9"/>
      <c r="C27" s="9"/>
      <c r="D27" s="9"/>
      <c r="F27" s="235"/>
      <c r="G27" s="236" t="s">
        <v>105</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F24:F49"/>
    <mergeCell ref="G24:I25"/>
    <mergeCell ref="M24:M26"/>
    <mergeCell ref="P24:P26"/>
    <mergeCell ref="S24:S26"/>
    <mergeCell ref="V24:V26"/>
    <mergeCell ref="G26:I26"/>
    <mergeCell ref="G27:I49"/>
    <mergeCell ref="Q20:S20"/>
    <mergeCell ref="T20:V20"/>
    <mergeCell ref="K21:M21"/>
    <mergeCell ref="N21:P21"/>
    <mergeCell ref="Q21:S21"/>
    <mergeCell ref="T21:V21"/>
    <mergeCell ref="T18:V19"/>
    <mergeCell ref="E19:I19"/>
    <mergeCell ref="D20:D21"/>
    <mergeCell ref="E20:I21"/>
    <mergeCell ref="K20:M20"/>
    <mergeCell ref="N20:P20"/>
    <mergeCell ref="D15:I15"/>
    <mergeCell ref="B18:C21"/>
    <mergeCell ref="K18:M19"/>
    <mergeCell ref="N18:P19"/>
    <mergeCell ref="Q18:S19"/>
    <mergeCell ref="Q17:S17"/>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M12:N12"/>
    <mergeCell ref="O12:P12"/>
    <mergeCell ref="K17:M17"/>
    <mergeCell ref="N17:P17"/>
    <mergeCell ref="K14:K15"/>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s>
  <conditionalFormatting sqref="D15:I15">
    <cfRule type="containsText" dxfId="351" priority="2" operator="containsText" text="Finalizado">
      <formula>NOT(ISERROR(SEARCH("Finalizado",D15)))</formula>
    </cfRule>
    <cfRule type="containsText" dxfId="350" priority="3" operator="containsText" text="No Planificado">
      <formula>NOT(ISERROR(SEARCH("No Planificado",D15)))</formula>
    </cfRule>
    <cfRule type="containsText" dxfId="349" priority="4" operator="containsText" text="A Tiempo">
      <formula>NOT(ISERROR(SEARCH("A Tiempo",D15)))</formula>
    </cfRule>
    <cfRule type="containsText" dxfId="348" priority="5" operator="containsText" text="Retrasado">
      <formula>NOT(ISERROR(SEARCH("Retrasado",D15)))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10">
      <iconSet showValue="0">
        <cfvo type="percent" val="0"/>
        <cfvo type="num" val="2"/>
        <cfvo type="num" val="3"/>
      </iconSet>
    </cfRule>
  </conditionalFormatting>
  <conditionalFormatting sqref="K25:L25">
    <cfRule type="containsText" dxfId="347" priority="20" operator="containsText" text="PENDIENTE">
      <formula>NOT(ISERROR(SEARCH("PENDIENTE",K25)))</formula>
    </cfRule>
    <cfRule type="containsText" dxfId="346" priority="21" operator="containsText" text="NO VALIDADO">
      <formula>NOT(ISERROR(SEARCH("NO VALIDADO",K25)))</formula>
    </cfRule>
    <cfRule type="containsText" dxfId="345" priority="22" operator="containsText" text="VALIDADO">
      <formula>NOT(ISERROR(SEARCH("VALIDADO",K25)))</formula>
    </cfRule>
  </conditionalFormatting>
  <conditionalFormatting sqref="N25:O25">
    <cfRule type="containsText" dxfId="344" priority="17" operator="containsText" text="PENDIENTE">
      <formula>NOT(ISERROR(SEARCH("PENDIENTE",N25)))</formula>
    </cfRule>
    <cfRule type="containsText" dxfId="343" priority="18" operator="containsText" text="NO VALIDADO">
      <formula>NOT(ISERROR(SEARCH("NO VALIDADO",N25)))</formula>
    </cfRule>
    <cfRule type="containsText" dxfId="342" priority="19" operator="containsText" text="VALIDADO">
      <formula>NOT(ISERROR(SEARCH("VALIDADO",N25)))</formula>
    </cfRule>
  </conditionalFormatting>
  <conditionalFormatting sqref="Q25:R25">
    <cfRule type="containsText" dxfId="341" priority="14" operator="containsText" text="PENDIENTE">
      <formula>NOT(ISERROR(SEARCH("PENDIENTE",Q25)))</formula>
    </cfRule>
    <cfRule type="containsText" dxfId="340" priority="15" operator="containsText" text="NO VALIDADO">
      <formula>NOT(ISERROR(SEARCH("NO VALIDADO",Q25)))</formula>
    </cfRule>
    <cfRule type="containsText" dxfId="339" priority="16" operator="containsText" text="VALIDADO">
      <formula>NOT(ISERROR(SEARCH("VALIDADO",Q25)))</formula>
    </cfRule>
  </conditionalFormatting>
  <conditionalFormatting sqref="T25:U25">
    <cfRule type="containsText" dxfId="338" priority="11" operator="containsText" text="PENDIENTE">
      <formula>NOT(ISERROR(SEARCH("PENDIENTE",T25)))</formula>
    </cfRule>
    <cfRule type="containsText" dxfId="337" priority="12" operator="containsText" text="NO VALIDADO">
      <formula>NOT(ISERROR(SEARCH("NO VALIDADO",T25)))</formula>
    </cfRule>
    <cfRule type="containsText" dxfId="336" priority="13" operator="containsText" text="VALIDADO">
      <formula>NOT(ISERROR(SEARCH("VALIDADO",T25)))</formula>
    </cfRule>
  </conditionalFormatting>
  <dataValidations disablePrompts="1" count="8">
    <dataValidation type="list" allowBlank="1" showInputMessage="1" showErrorMessage="1" sqref="S14:S15 O14:O15 K14:K15" xr:uid="{353E4114-7C47-41EB-B381-F7FBC46ED4D4}">
      <formula1>"No Iniciado, En Progreso,Finalizado"</formula1>
    </dataValidation>
    <dataValidation type="list" allowBlank="1" showInputMessage="1" showErrorMessage="1" sqref="U12 Q12" xr:uid="{5F48962C-3FC1-4CD1-A382-2F2AEE915014}">
      <formula1>"Mayo,Junio,Julio,Agosto,Septiembre,Octubre"</formula1>
    </dataValidation>
    <dataValidation type="list" allowBlank="1" showInputMessage="1" showErrorMessage="1" sqref="AB14:AB15 R14:R15 V14:V15" xr:uid="{BD6C9647-76FF-4F33-B6E0-923CDA90958A}">
      <formula1>"No Cumple, Parcial, Cumple, Más que Cumple, Mejor Práctica"</formula1>
    </dataValidation>
    <dataValidation type="list" allowBlank="1" showInputMessage="1" showErrorMessage="1" sqref="O10" xr:uid="{2D6A7293-33D3-4CC1-8F18-AF9B2DE397CA}">
      <formula1>"Alta,Baja,No Planificado"</formula1>
    </dataValidation>
    <dataValidation type="list" allowBlank="1" showInputMessage="1" showErrorMessage="1" sqref="S10 Q10" xr:uid="{EB5D22F1-30AC-4582-8E98-4D20BFB075DB}">
      <formula1>"Junio,Julio,Agosto,Septiembre,Octubre"</formula1>
    </dataValidation>
    <dataValidation type="list" allowBlank="1" showInputMessage="1" showErrorMessage="1" sqref="D10" xr:uid="{8CD6E741-DDC6-4EA3-B361-CCDC18DC9941}">
      <formula1>"No Cumple, Parcial,Cumple,Más que Cumple,Mejor Práctica"</formula1>
    </dataValidation>
    <dataValidation type="list" allowBlank="1" showInputMessage="1" showErrorMessage="1" sqref="N14:N15" xr:uid="{185502BC-5A4E-4752-AA89-AA1ADB7BE890}">
      <formula1>"Não Cumpre, Parcial, Cumpre, Mais que Cumpre, Melhor Prática"</formula1>
    </dataValidation>
    <dataValidation type="list" allowBlank="1" showInputMessage="1" showErrorMessage="1" sqref="M12:N12" xr:uid="{174EB908-68D1-46A8-8913-CD438B77DCDE}">
      <formula1>"Maio,Junho,Julho,Agosto,Setembro,Outubro"</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4380444B-504D-4B97-AF0F-788E078043B0}">
            <x14:iconSet iconSet="3Stars" showValue="0">
              <x14:cfvo type="percent">
                <xm:f>0</xm:f>
              </x14:cfvo>
              <x14:cfvo type="num">
                <xm:f>2</xm:f>
              </x14:cfvo>
              <x14:cfvo type="num">
                <xm:f>3</xm:f>
              </x14:cfvo>
            </x14:iconSet>
          </x14:cfRule>
          <xm:sqref>M10</xm:sqref>
        </x14:conditionalFormatting>
      </x14:conditionalFormattings>
    </ext>
  </extLst>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AC3A603-42E4-43BE-9C9A-422489959790}">
  <dimension ref="A1:AB51"/>
  <sheetViews>
    <sheetView showGridLines="0" zoomScale="70" zoomScaleNormal="70" workbookViewId="0">
      <pane xSplit="3" ySplit="4" topLeftCell="K23" activePane="bottomRight" state="frozen"/>
      <selection activeCell="K3" sqref="K3:S4"/>
      <selection pane="topRight" activeCell="K3" sqref="K3:S4"/>
      <selection pane="bottomLeft" activeCell="K3" sqref="K3:S4"/>
      <selection pane="bottomRight" activeCell="O27" sqref="O27"/>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24" t="s">
        <v>795</v>
      </c>
      <c r="L3" s="324"/>
      <c r="M3" s="324"/>
      <c r="N3" s="324"/>
      <c r="O3" s="324"/>
      <c r="P3" s="324"/>
      <c r="Q3" s="324"/>
      <c r="R3" s="324"/>
      <c r="S3" s="324"/>
      <c r="T3" s="63"/>
      <c r="U3" s="63"/>
      <c r="V3" s="63"/>
      <c r="W3" s="10"/>
      <c r="X3" s="10"/>
      <c r="Y3" s="12"/>
      <c r="Z3" s="12"/>
      <c r="AA3" s="12"/>
    </row>
    <row r="4" spans="1:28" ht="35.25" customHeight="1" x14ac:dyDescent="0.35">
      <c r="A4" s="1"/>
      <c r="B4" s="1"/>
      <c r="C4" s="10"/>
      <c r="D4" s="255"/>
      <c r="E4" s="255"/>
      <c r="F4" s="255"/>
      <c r="G4" s="255"/>
      <c r="H4" s="255"/>
      <c r="I4" s="255"/>
      <c r="J4" s="61"/>
      <c r="K4" s="325"/>
      <c r="L4" s="325"/>
      <c r="M4" s="325"/>
      <c r="N4" s="325"/>
      <c r="O4" s="325"/>
      <c r="P4" s="325"/>
      <c r="Q4" s="325"/>
      <c r="R4" s="325"/>
      <c r="S4" s="325"/>
      <c r="T4" s="61"/>
      <c r="U4" s="61"/>
      <c r="V4" s="61"/>
      <c r="W4" s="61"/>
      <c r="X4" s="14"/>
      <c r="Y4" s="21"/>
      <c r="Z4" s="22"/>
      <c r="AA4" s="22"/>
    </row>
    <row r="5" spans="1:28" ht="32.5" x14ac:dyDescent="0.6">
      <c r="A5" s="1"/>
      <c r="B5" s="15"/>
      <c r="C5" s="13"/>
      <c r="D5" s="258" t="s">
        <v>49</v>
      </c>
      <c r="E5" s="258"/>
      <c r="F5" s="258"/>
      <c r="G5" s="258"/>
      <c r="H5" s="258"/>
      <c r="I5" s="258"/>
      <c r="J5" s="26"/>
      <c r="K5" s="258" t="s">
        <v>678</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
      </c>
      <c r="E7" s="47">
        <f>IF($D7="Não cumpre",0,IF($D7="Parcial",$E$18*0.4,IF($D7="Cumpre",$E$18*0.7,IF($D7="Mais que cumpre",$E$18*0.85,IF($D7="Melhor Prática",$E$18,0)))))</f>
        <v>0</v>
      </c>
      <c r="F7" s="48" t="str">
        <f>IF($K$24&lt;&gt;"",IF($K$24=3,3,IF($K$24=2,2,1)),"")</f>
        <v/>
      </c>
      <c r="G7" s="48" t="str">
        <f>IF($N$24&lt;&gt;"",IF($N$24=3,3,IF($N$24=2,2,1)),"")</f>
        <v/>
      </c>
      <c r="H7" s="48" t="str">
        <f>IF($Q$24&lt;&gt;"",IF($Q$24=3,3,IF($Q$24=2,2,1)),"")</f>
        <v/>
      </c>
      <c r="I7" s="48" t="str">
        <f>IF($T$24&lt;&gt;"",IF($T$24=3,3,IF($T$24=2,2,1)),"")</f>
        <v/>
      </c>
      <c r="J7" s="32"/>
      <c r="K7" s="49" t="s">
        <v>679</v>
      </c>
      <c r="L7" s="46" t="s">
        <v>60</v>
      </c>
      <c r="M7" s="260"/>
      <c r="N7" s="260"/>
      <c r="O7" s="260"/>
      <c r="P7" s="46" t="s">
        <v>62</v>
      </c>
      <c r="Q7" s="260"/>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t="str">
        <f>IF(Q10="Junho",6,IF(Q10="Julho",7,IF(Q10="Agosto",8,IF(Q10="Setembro",9,IF(Q10="Outubro",10,"")))))</f>
        <v/>
      </c>
      <c r="R9" s="35"/>
      <c r="S9" s="92" t="str">
        <f>IF(S10="Junho",6,IF(S10="Julho",7,IF(S10="Agosto",8,IF(S10="Setembro",9,IF(S10="Outubro",10,"")))))</f>
        <v/>
      </c>
      <c r="T9" s="33"/>
      <c r="U9" s="33"/>
      <c r="V9" s="33"/>
      <c r="W9" s="1"/>
      <c r="X9" s="1"/>
    </row>
    <row r="10" spans="1:28" ht="59.25" customHeight="1" outlineLevel="1" x14ac:dyDescent="0.35">
      <c r="A10" s="1"/>
      <c r="B10" s="262" t="s">
        <v>681</v>
      </c>
      <c r="C10" s="262"/>
      <c r="D10" s="110" t="s">
        <v>83</v>
      </c>
      <c r="E10" s="51">
        <f>IF($D10="Não cumpre",0,IF($D10="Parcial",$E$18*0.4,IF($D10="Cumpre",$E$18*0.7,IF($D10="Mais que cumpre",$E$18*0.85,IF($D10="Melhor Prática",$E$18,0)))))</f>
        <v>1.3999999999999999E-2</v>
      </c>
      <c r="F10" s="52" t="str">
        <f>IF(K20="D","D","-")</f>
        <v>-</v>
      </c>
      <c r="G10" s="52" t="str">
        <f>IF(N20="D","D","-")</f>
        <v>D</v>
      </c>
      <c r="H10" s="52" t="str">
        <f>IF(Q20="D","D","-")</f>
        <v>-</v>
      </c>
      <c r="I10" s="52" t="str">
        <f>IF(T20="D","D","-")</f>
        <v>-</v>
      </c>
      <c r="J10" s="32"/>
      <c r="K10" s="65" t="s">
        <v>682</v>
      </c>
      <c r="L10" s="50" t="s">
        <v>66</v>
      </c>
      <c r="M10" s="74"/>
      <c r="N10" s="50" t="s">
        <v>67</v>
      </c>
      <c r="O10" s="53"/>
      <c r="P10" s="50" t="s">
        <v>69</v>
      </c>
      <c r="Q10" s="91"/>
      <c r="R10" s="50" t="s">
        <v>71</v>
      </c>
      <c r="S10" s="91"/>
      <c r="T10" s="50" t="s">
        <v>73</v>
      </c>
      <c r="U10" s="53"/>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684</v>
      </c>
      <c r="C12" s="263"/>
      <c r="D12" s="265" t="str">
        <f>IF(F12="","",IF(AND(I12=3,H12=3,G12=3,F12=3),"Melhor Prática",
IF(AND(H12=3,G12=3,F12=3),"Mais que cumpre",
IF(AND(G12=3,F12=3),"Cumpre",
IF(F12=3,"Parcial","Não cumpre")))))</f>
        <v>Mais que cumpre</v>
      </c>
      <c r="E12" s="266">
        <f>IF($D12="Não cumpre",0,IF($D12="Parcial",$E$18*0.4,IF($D12="Cumpre",$E$18*0.7,IF($D12="Mais que cumpre",$E$18*0.85,IF($D12="Melhor Prática",$E$18,0)))))</f>
        <v>1.7000000000000001E-2</v>
      </c>
      <c r="F12" s="261">
        <f>IF($L$24&lt;&gt;"",IF($L$24=3,3,IF($L$24=2,2,1)),"")</f>
        <v>3</v>
      </c>
      <c r="G12" s="261">
        <f>IF($O$24&lt;&gt;"",IF($O$24=3,3,IF($O$24=2,2,1)),"")</f>
        <v>3</v>
      </c>
      <c r="H12" s="261">
        <f>IF($R$24&lt;&gt;"",IF($R$24=3,3,IF($R$24=2,2,1)),"")</f>
        <v>3</v>
      </c>
      <c r="I12" s="261">
        <f>IF($U$24&lt;&gt;"",IF($U$24=3,3,IF($U$24=2,2,1)),"")</f>
        <v>1</v>
      </c>
      <c r="J12" s="32"/>
      <c r="K12" s="299" t="s">
        <v>76</v>
      </c>
      <c r="L12" s="251"/>
      <c r="M12" s="249" t="s">
        <v>830</v>
      </c>
      <c r="N12" s="250"/>
      <c r="O12" s="299" t="s">
        <v>76</v>
      </c>
      <c r="P12" s="251"/>
      <c r="Q12" s="249" t="s">
        <v>713</v>
      </c>
      <c r="R12" s="250"/>
      <c r="S12" s="251" t="s">
        <v>76</v>
      </c>
      <c r="T12" s="251"/>
      <c r="U12" s="323"/>
      <c r="V12" s="323"/>
      <c r="W12" s="9"/>
      <c r="X12" s="9"/>
      <c r="Y12" s="23"/>
      <c r="Z12" s="2"/>
      <c r="AA12" s="2"/>
      <c r="AB12" s="2"/>
    </row>
    <row r="13" spans="1:28" ht="35.25" customHeight="1" outlineLevel="1" x14ac:dyDescent="0.35">
      <c r="A13" s="1"/>
      <c r="B13" s="264"/>
      <c r="C13" s="264"/>
      <c r="D13" s="265"/>
      <c r="E13" s="266"/>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79</v>
      </c>
      <c r="W13" s="1"/>
      <c r="X13" s="1"/>
      <c r="Z13" s="3"/>
      <c r="AA13" s="4"/>
      <c r="AB13" s="5"/>
    </row>
    <row r="14" spans="1:28" ht="18.75" customHeight="1" outlineLevel="1" x14ac:dyDescent="0.35">
      <c r="A14" s="1"/>
      <c r="B14" s="264"/>
      <c r="C14" s="264"/>
      <c r="D14" s="265"/>
      <c r="E14" s="266"/>
      <c r="F14" s="38"/>
      <c r="G14" s="38"/>
      <c r="H14" s="38"/>
      <c r="I14" s="38"/>
      <c r="J14" s="32"/>
      <c r="K14" s="238" t="s">
        <v>1043</v>
      </c>
      <c r="L14" s="239"/>
      <c r="M14" s="239"/>
      <c r="N14" s="243" t="s">
        <v>1073</v>
      </c>
      <c r="O14" s="238" t="s">
        <v>1043</v>
      </c>
      <c r="P14" s="239" t="s">
        <v>1093</v>
      </c>
      <c r="Q14" s="239"/>
      <c r="R14" s="243" t="s">
        <v>1073</v>
      </c>
      <c r="S14" s="240"/>
      <c r="T14" s="239"/>
      <c r="U14" s="239"/>
      <c r="V14" s="240"/>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IF(OR(AND(S10=U12,S14&lt;&gt;"finalizado"),AND(S10=Q12,O14&lt;&gt;"finalizado"),AND(S10=M12,K14&lt;&gt;"finalizado")),"Atrasado","À Tempo")),"Não Planificado")</f>
        <v>Não Planificado</v>
      </c>
      <c r="E15" s="244"/>
      <c r="F15" s="244"/>
      <c r="G15" s="244"/>
      <c r="H15" s="244"/>
      <c r="I15" s="244"/>
      <c r="J15" s="26"/>
      <c r="K15" s="238"/>
      <c r="L15" s="239"/>
      <c r="M15" s="239"/>
      <c r="N15" s="243"/>
      <c r="O15" s="238"/>
      <c r="P15" s="239"/>
      <c r="Q15" s="239"/>
      <c r="R15" s="243"/>
      <c r="S15" s="240"/>
      <c r="T15" s="239"/>
      <c r="U15" s="239"/>
      <c r="V15" s="240"/>
      <c r="W15" s="1"/>
      <c r="X15" s="1"/>
      <c r="Z15" s="6"/>
      <c r="AA15" s="7"/>
      <c r="AB15" s="7"/>
    </row>
    <row r="16" spans="1:28" ht="21" customHeight="1" x14ac:dyDescent="0.4">
      <c r="A16" s="1"/>
      <c r="B16" s="17"/>
      <c r="C16" s="17"/>
      <c r="D16" s="9"/>
      <c r="E16" s="86" t="str">
        <f>IF(COUNTA(F16:I16)=0,"NBC","BC")</f>
        <v>NBC</v>
      </c>
      <c r="F16" s="86"/>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685</v>
      </c>
      <c r="R17" s="241"/>
      <c r="S17" s="242"/>
      <c r="T17" s="246" t="s">
        <v>85</v>
      </c>
      <c r="U17" s="241"/>
      <c r="V17" s="242"/>
      <c r="W17" s="9"/>
      <c r="X17" s="9"/>
      <c r="Y17" s="23"/>
    </row>
    <row r="18" spans="1:25" ht="20.25" customHeight="1" outlineLevel="2" x14ac:dyDescent="0.35">
      <c r="A18" s="1"/>
      <c r="B18" s="245" t="s">
        <v>317</v>
      </c>
      <c r="C18" s="245"/>
      <c r="D18" s="42" t="s">
        <v>52</v>
      </c>
      <c r="E18" s="39">
        <v>0.02</v>
      </c>
      <c r="F18" s="127"/>
      <c r="G18" s="127"/>
      <c r="H18" s="127"/>
      <c r="I18" s="127"/>
      <c r="J18" s="9"/>
      <c r="K18" s="238" t="s">
        <v>796</v>
      </c>
      <c r="L18" s="240"/>
      <c r="M18" s="243"/>
      <c r="N18" s="238" t="s">
        <v>797</v>
      </c>
      <c r="O18" s="240"/>
      <c r="P18" s="243"/>
      <c r="Q18" s="238" t="s">
        <v>798</v>
      </c>
      <c r="R18" s="240"/>
      <c r="S18" s="243"/>
      <c r="T18" s="238" t="s">
        <v>799</v>
      </c>
      <c r="U18" s="240"/>
      <c r="V18" s="243"/>
      <c r="W18" s="9"/>
      <c r="X18" s="9"/>
      <c r="Y18" s="23"/>
    </row>
    <row r="19" spans="1:25" ht="141.75" customHeight="1" outlineLevel="2" x14ac:dyDescent="0.35">
      <c r="A19" s="1"/>
      <c r="B19" s="245"/>
      <c r="C19" s="245"/>
      <c r="D19" s="42" t="s">
        <v>91</v>
      </c>
      <c r="E19" s="308" t="s">
        <v>800</v>
      </c>
      <c r="F19" s="308"/>
      <c r="G19" s="308"/>
      <c r="H19" s="308"/>
      <c r="I19" s="308"/>
      <c r="J19" s="25"/>
      <c r="K19" s="238"/>
      <c r="L19" s="240"/>
      <c r="M19" s="243"/>
      <c r="N19" s="238"/>
      <c r="O19" s="240"/>
      <c r="P19" s="243"/>
      <c r="Q19" s="238"/>
      <c r="R19" s="240"/>
      <c r="S19" s="243"/>
      <c r="T19" s="238"/>
      <c r="U19" s="240"/>
      <c r="V19" s="243"/>
      <c r="W19" s="9"/>
      <c r="X19" s="9"/>
      <c r="Y19" s="23"/>
    </row>
    <row r="20" spans="1:25" ht="18.75" customHeight="1" outlineLevel="2" x14ac:dyDescent="0.35">
      <c r="A20" s="1"/>
      <c r="B20" s="245"/>
      <c r="C20" s="245"/>
      <c r="D20" s="247" t="s">
        <v>93</v>
      </c>
      <c r="E20" s="248" t="s">
        <v>208</v>
      </c>
      <c r="F20" s="248"/>
      <c r="G20" s="248"/>
      <c r="H20" s="248"/>
      <c r="I20" s="248"/>
      <c r="J20" s="25"/>
      <c r="K20" s="238"/>
      <c r="L20" s="240"/>
      <c r="M20" s="243"/>
      <c r="N20" s="238" t="s">
        <v>306</v>
      </c>
      <c r="O20" s="240"/>
      <c r="P20" s="243"/>
      <c r="Q20" s="238"/>
      <c r="R20" s="240"/>
      <c r="S20" s="243"/>
      <c r="T20" s="238"/>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791</v>
      </c>
      <c r="L21" s="240"/>
      <c r="M21" s="243"/>
      <c r="N21" s="238" t="s">
        <v>347</v>
      </c>
      <c r="O21" s="240"/>
      <c r="P21" s="243"/>
      <c r="Q21" s="238" t="s">
        <v>324</v>
      </c>
      <c r="R21" s="240"/>
      <c r="S21" s="243"/>
      <c r="T21" s="238" t="s">
        <v>801</v>
      </c>
      <c r="U21" s="240"/>
      <c r="V21" s="243"/>
      <c r="W21" s="9"/>
      <c r="X21" s="9"/>
      <c r="Y21" s="23"/>
    </row>
    <row r="22" spans="1:25" ht="14.5" x14ac:dyDescent="0.35">
      <c r="A22" s="1"/>
      <c r="B22" s="9"/>
      <c r="C22" s="9"/>
      <c r="D22" s="9"/>
      <c r="E22" s="9"/>
      <c r="F22" s="9"/>
      <c r="G22" s="9"/>
      <c r="H22" s="9"/>
      <c r="I22" s="9"/>
      <c r="J22" s="9"/>
      <c r="K22" s="68"/>
      <c r="L22" s="9"/>
      <c r="M22" s="9"/>
      <c r="N22" s="9"/>
      <c r="O22" s="9"/>
      <c r="P22" s="9"/>
      <c r="Q22" s="9"/>
      <c r="R22" s="9"/>
      <c r="S22" s="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54" t="s">
        <v>99</v>
      </c>
      <c r="U23" s="24" t="s">
        <v>100</v>
      </c>
      <c r="V23" s="55" t="s">
        <v>101</v>
      </c>
      <c r="X23" s="9"/>
      <c r="Y23" s="23"/>
    </row>
    <row r="24" spans="1:25" ht="36.75" customHeight="1" x14ac:dyDescent="0.35">
      <c r="A24" s="1"/>
      <c r="B24" s="9"/>
      <c r="C24" s="9"/>
      <c r="D24" s="9"/>
      <c r="F24" s="235" t="s">
        <v>693</v>
      </c>
      <c r="G24" s="236" t="s">
        <v>36</v>
      </c>
      <c r="H24" s="236"/>
      <c r="I24" s="236"/>
      <c r="K24" s="56"/>
      <c r="L24" s="40">
        <v>3</v>
      </c>
      <c r="M24" s="237"/>
      <c r="N24" s="56"/>
      <c r="O24" s="40">
        <v>3</v>
      </c>
      <c r="P24" s="237"/>
      <c r="Q24" s="56"/>
      <c r="R24" s="40">
        <v>3</v>
      </c>
      <c r="S24" s="237"/>
      <c r="T24" s="56"/>
      <c r="U24" s="40">
        <v>1</v>
      </c>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57"/>
      <c r="U25" s="43"/>
      <c r="V25" s="237"/>
      <c r="X25" s="9"/>
      <c r="Y25" s="23"/>
    </row>
    <row r="26" spans="1:25" ht="208.5" customHeight="1" x14ac:dyDescent="0.35">
      <c r="A26" s="1"/>
      <c r="B26" s="9"/>
      <c r="C26" s="9"/>
      <c r="D26" s="9"/>
      <c r="F26" s="235"/>
      <c r="G26" s="236" t="s">
        <v>78</v>
      </c>
      <c r="H26" s="236"/>
      <c r="I26" s="236"/>
      <c r="K26" s="58"/>
      <c r="L26" s="45" t="s">
        <v>1078</v>
      </c>
      <c r="M26" s="237"/>
      <c r="N26" s="58"/>
      <c r="O26" s="45" t="s">
        <v>1201</v>
      </c>
      <c r="P26" s="237"/>
      <c r="Q26" s="58"/>
      <c r="R26" s="45" t="s">
        <v>1079</v>
      </c>
      <c r="S26" s="237"/>
      <c r="T26" s="58"/>
      <c r="U26" s="45" t="s">
        <v>1110</v>
      </c>
      <c r="V26" s="237"/>
      <c r="X26" s="9"/>
      <c r="Y26" s="23"/>
    </row>
    <row r="27" spans="1:25" ht="18" customHeight="1" x14ac:dyDescent="0.35">
      <c r="A27" s="1"/>
      <c r="B27" s="9"/>
      <c r="C27" s="9"/>
      <c r="D27" s="9"/>
      <c r="F27" s="235"/>
      <c r="G27" s="236" t="s">
        <v>105</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t="s">
        <v>1101</v>
      </c>
      <c r="W29" t="s">
        <v>1102</v>
      </c>
      <c r="X29" s="9"/>
      <c r="Y29" s="23"/>
    </row>
    <row r="30" spans="1:25" ht="18" customHeight="1" x14ac:dyDescent="0.35">
      <c r="A30" s="1"/>
      <c r="B30" s="9"/>
      <c r="C30" s="9"/>
      <c r="D30" s="9"/>
      <c r="F30" s="235"/>
      <c r="G30" s="236"/>
      <c r="H30" s="236"/>
      <c r="I30" s="236"/>
      <c r="K30" s="59"/>
      <c r="L30" s="25"/>
      <c r="M30" s="60"/>
      <c r="N30" s="59"/>
      <c r="O30" s="25"/>
      <c r="P30" s="101"/>
      <c r="Q30" s="59"/>
      <c r="R30" s="25"/>
      <c r="S30" s="59" t="s">
        <v>1103</v>
      </c>
      <c r="T30" s="25" t="s">
        <v>1108</v>
      </c>
      <c r="U30" t="s">
        <v>1109</v>
      </c>
      <c r="V30" s="60" t="s">
        <v>1107</v>
      </c>
      <c r="W30" s="25" t="s">
        <v>1104</v>
      </c>
      <c r="X30" s="9"/>
      <c r="Y30" s="23"/>
    </row>
    <row r="31" spans="1:25" ht="18" customHeight="1" x14ac:dyDescent="0.35">
      <c r="A31" s="1"/>
      <c r="B31" s="9"/>
      <c r="C31" s="9"/>
      <c r="D31" s="9"/>
      <c r="F31" s="235"/>
      <c r="G31" s="236"/>
      <c r="H31" s="236"/>
      <c r="I31" s="236"/>
      <c r="K31" s="59"/>
      <c r="L31" s="25"/>
      <c r="M31" s="60"/>
      <c r="N31" s="59"/>
      <c r="O31" s="25"/>
      <c r="P31" s="101"/>
      <c r="Q31" s="59"/>
      <c r="R31" s="25"/>
      <c r="S31" s="60">
        <v>300</v>
      </c>
      <c r="T31" s="59">
        <v>5</v>
      </c>
      <c r="U31" s="25">
        <f>S31*T31*52</f>
        <v>78000</v>
      </c>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59"/>
      <c r="U32" s="25"/>
      <c r="V32" s="60"/>
      <c r="W32" t="s">
        <v>1105</v>
      </c>
      <c r="X32" s="9"/>
      <c r="Y32" s="23"/>
    </row>
    <row r="33" spans="1:25" ht="18" customHeight="1" x14ac:dyDescent="0.35">
      <c r="A33" s="1"/>
      <c r="B33" s="9"/>
      <c r="C33" s="9"/>
      <c r="D33" s="9"/>
      <c r="F33" s="235"/>
      <c r="G33" s="236"/>
      <c r="H33" s="236"/>
      <c r="I33" s="236"/>
      <c r="K33" s="59"/>
      <c r="L33" s="25"/>
      <c r="M33" s="60"/>
      <c r="N33" s="59"/>
      <c r="O33" s="25"/>
      <c r="P33" s="101"/>
      <c r="Q33" s="59"/>
      <c r="R33" s="25"/>
      <c r="S33" s="60"/>
      <c r="T33" s="59"/>
      <c r="U33" s="25"/>
      <c r="V33" s="60"/>
      <c r="W33" t="s">
        <v>1106</v>
      </c>
      <c r="X33" s="9"/>
      <c r="Y33" s="23"/>
    </row>
    <row r="34" spans="1:25" ht="18"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F24:F49"/>
    <mergeCell ref="G24:I25"/>
    <mergeCell ref="M24:M26"/>
    <mergeCell ref="P24:P26"/>
    <mergeCell ref="S24:S26"/>
    <mergeCell ref="V24:V26"/>
    <mergeCell ref="G26:I26"/>
    <mergeCell ref="G27:I49"/>
    <mergeCell ref="Q20:S20"/>
    <mergeCell ref="T20:V20"/>
    <mergeCell ref="K21:M21"/>
    <mergeCell ref="N21:P21"/>
    <mergeCell ref="Q21:S21"/>
    <mergeCell ref="T21:V21"/>
    <mergeCell ref="T18:V19"/>
    <mergeCell ref="E19:I19"/>
    <mergeCell ref="D20:D21"/>
    <mergeCell ref="E20:I21"/>
    <mergeCell ref="K20:M20"/>
    <mergeCell ref="N20:P20"/>
    <mergeCell ref="D15:I15"/>
    <mergeCell ref="B18:C21"/>
    <mergeCell ref="K18:M19"/>
    <mergeCell ref="N18:P19"/>
    <mergeCell ref="Q18:S19"/>
    <mergeCell ref="Q17:S17"/>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M12:N12"/>
    <mergeCell ref="O12:P12"/>
    <mergeCell ref="K17:M17"/>
    <mergeCell ref="N17:P17"/>
    <mergeCell ref="K14:K15"/>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s>
  <conditionalFormatting sqref="D15:I15">
    <cfRule type="containsText" dxfId="335" priority="2" operator="containsText" text="Finalizado">
      <formula>NOT(ISERROR(SEARCH("Finalizado",D15)))</formula>
    </cfRule>
    <cfRule type="containsText" dxfId="334" priority="3" operator="containsText" text="No Planificado">
      <formula>NOT(ISERROR(SEARCH("No Planificado",D15)))</formula>
    </cfRule>
    <cfRule type="containsText" dxfId="333" priority="4" operator="containsText" text="A Tiempo">
      <formula>NOT(ISERROR(SEARCH("A Tiempo",D15)))</formula>
    </cfRule>
    <cfRule type="containsText" dxfId="332" priority="5" operator="containsText" text="Retrasado">
      <formula>NOT(ISERROR(SEARCH("Retrasado",D15)))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10">
      <iconSet showValue="0">
        <cfvo type="percent" val="0"/>
        <cfvo type="num" val="2"/>
        <cfvo type="num" val="3"/>
      </iconSet>
    </cfRule>
  </conditionalFormatting>
  <conditionalFormatting sqref="K25:L25">
    <cfRule type="containsText" dxfId="331" priority="20" operator="containsText" text="PENDIENTE">
      <formula>NOT(ISERROR(SEARCH("PENDIENTE",K25)))</formula>
    </cfRule>
    <cfRule type="containsText" dxfId="330" priority="21" operator="containsText" text="NO VALIDADO">
      <formula>NOT(ISERROR(SEARCH("NO VALIDADO",K25)))</formula>
    </cfRule>
    <cfRule type="containsText" dxfId="329" priority="22" operator="containsText" text="VALIDADO">
      <formula>NOT(ISERROR(SEARCH("VALIDADO",K25)))</formula>
    </cfRule>
  </conditionalFormatting>
  <conditionalFormatting sqref="N25:O25">
    <cfRule type="containsText" dxfId="328" priority="17" operator="containsText" text="PENDIENTE">
      <formula>NOT(ISERROR(SEARCH("PENDIENTE",N25)))</formula>
    </cfRule>
    <cfRule type="containsText" dxfId="327" priority="18" operator="containsText" text="NO VALIDADO">
      <formula>NOT(ISERROR(SEARCH("NO VALIDADO",N25)))</formula>
    </cfRule>
    <cfRule type="containsText" dxfId="326" priority="19" operator="containsText" text="VALIDADO">
      <formula>NOT(ISERROR(SEARCH("VALIDADO",N25)))</formula>
    </cfRule>
  </conditionalFormatting>
  <conditionalFormatting sqref="Q25:R25">
    <cfRule type="containsText" dxfId="325" priority="14" operator="containsText" text="PENDIENTE">
      <formula>NOT(ISERROR(SEARCH("PENDIENTE",Q25)))</formula>
    </cfRule>
    <cfRule type="containsText" dxfId="324" priority="15" operator="containsText" text="NO VALIDADO">
      <formula>NOT(ISERROR(SEARCH("NO VALIDADO",Q25)))</formula>
    </cfRule>
    <cfRule type="containsText" dxfId="323" priority="16" operator="containsText" text="VALIDADO">
      <formula>NOT(ISERROR(SEARCH("VALIDADO",Q25)))</formula>
    </cfRule>
  </conditionalFormatting>
  <conditionalFormatting sqref="T25:U25">
    <cfRule type="containsText" dxfId="322" priority="11" operator="containsText" text="PENDIENTE">
      <formula>NOT(ISERROR(SEARCH("PENDIENTE",T25)))</formula>
    </cfRule>
    <cfRule type="containsText" dxfId="321" priority="12" operator="containsText" text="NO VALIDADO">
      <formula>NOT(ISERROR(SEARCH("NO VALIDADO",T25)))</formula>
    </cfRule>
    <cfRule type="containsText" dxfId="320" priority="13" operator="containsText" text="VALIDADO">
      <formula>NOT(ISERROR(SEARCH("VALIDADO",T25)))</formula>
    </cfRule>
  </conditionalFormatting>
  <dataValidations count="6">
    <dataValidation type="list" allowBlank="1" showInputMessage="1" showErrorMessage="1" sqref="D10" xr:uid="{F1EE56D9-8D6A-4C19-A848-EA38DF762E97}">
      <formula1>"No Cumple, Parcial,Cumple,Más que Cumple,Mejor Práctica"</formula1>
    </dataValidation>
    <dataValidation type="list" allowBlank="1" showInputMessage="1" showErrorMessage="1" sqref="S10 Q10" xr:uid="{BA0E513D-FA24-4D1A-BDC4-0A16B525908E}">
      <formula1>"Junio,Julio,Agosto,Septiembre,Octubre"</formula1>
    </dataValidation>
    <dataValidation type="list" allowBlank="1" showInputMessage="1" showErrorMessage="1" sqref="O10" xr:uid="{F61F5DF3-5B25-4105-AE16-F597B9886947}">
      <formula1>"Alta,Baja,No Planificado"</formula1>
    </dataValidation>
    <dataValidation type="list" allowBlank="1" showInputMessage="1" showErrorMessage="1" sqref="AB14:AB15 R14:R15 N14:N15 V14:V15" xr:uid="{26FEB79C-2807-45F6-816B-61C40C49D9FC}">
      <formula1>"No Cumple, Parcial, Cumple, Más que Cumple, Mejor Práctica"</formula1>
    </dataValidation>
    <dataValidation type="list" allowBlank="1" showInputMessage="1" showErrorMessage="1" sqref="M12 Q12 U12" xr:uid="{9B33BDC0-0A20-41A3-9FEA-52D2587C9DE2}">
      <formula1>"Mayo,Junio,Julio,Agosto,Septiembre,Octubre"</formula1>
    </dataValidation>
    <dataValidation type="list" allowBlank="1" showInputMessage="1" showErrorMessage="1" sqref="K14:K15 O14:O15 S14:S15" xr:uid="{F3DC269A-04F6-4D0D-B817-25393E47A949}">
      <formula1>"No Iniciado, En Progreso,Finalizado"</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C51C4A16-6109-40FF-BC2E-AAD6C356C686}">
            <x14:iconSet iconSet="3Stars" showValue="0">
              <x14:cfvo type="percent">
                <xm:f>0</xm:f>
              </x14:cfvo>
              <x14:cfvo type="num">
                <xm:f>2</xm:f>
              </x14:cfvo>
              <x14:cfvo type="num">
                <xm:f>3</xm:f>
              </x14:cfvo>
            </x14:iconSet>
          </x14:cfRule>
          <xm:sqref>M10</xm:sqref>
        </x14:conditionalFormatting>
      </x14:conditionalFormattings>
    </ext>
  </extLst>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21B6032-7FE3-4FBA-9419-B2120E8C50A3}">
  <dimension ref="A1:AB51"/>
  <sheetViews>
    <sheetView showGridLines="0" zoomScale="70" zoomScaleNormal="70" workbookViewId="0">
      <pane xSplit="3" ySplit="4" topLeftCell="F15" activePane="bottomRight" state="frozen"/>
      <selection activeCell="K3" sqref="K3:S4"/>
      <selection pane="topRight" activeCell="K3" sqref="K3:S4"/>
      <selection pane="bottomLeft" activeCell="K3" sqref="K3:S4"/>
      <selection pane="bottomRight" activeCell="U27" sqref="U27"/>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24" t="s">
        <v>802</v>
      </c>
      <c r="L3" s="324"/>
      <c r="M3" s="324"/>
      <c r="N3" s="324"/>
      <c r="O3" s="324"/>
      <c r="P3" s="324"/>
      <c r="Q3" s="324"/>
      <c r="R3" s="324"/>
      <c r="S3" s="324"/>
      <c r="T3" s="63"/>
      <c r="U3" s="63"/>
      <c r="V3" s="63"/>
      <c r="W3" s="10"/>
      <c r="X3" s="10"/>
      <c r="Y3" s="12"/>
      <c r="Z3" s="12"/>
      <c r="AA3" s="12"/>
    </row>
    <row r="4" spans="1:28" ht="35.25" customHeight="1" x14ac:dyDescent="0.35">
      <c r="A4" s="1"/>
      <c r="B4" s="1"/>
      <c r="C4" s="10"/>
      <c r="D4" s="255"/>
      <c r="E4" s="255"/>
      <c r="F4" s="255"/>
      <c r="G4" s="255"/>
      <c r="H4" s="255"/>
      <c r="I4" s="255"/>
      <c r="J4" s="61"/>
      <c r="K4" s="325"/>
      <c r="L4" s="325"/>
      <c r="M4" s="325"/>
      <c r="N4" s="325"/>
      <c r="O4" s="325"/>
      <c r="P4" s="325"/>
      <c r="Q4" s="325"/>
      <c r="R4" s="325"/>
      <c r="S4" s="325"/>
      <c r="T4" s="61"/>
      <c r="U4" s="61"/>
      <c r="V4" s="61"/>
      <c r="W4" s="61"/>
      <c r="X4" s="14"/>
      <c r="Y4" s="21"/>
      <c r="Z4" s="22"/>
      <c r="AA4" s="22"/>
    </row>
    <row r="5" spans="1:28" ht="32.5" x14ac:dyDescent="0.6">
      <c r="A5" s="1"/>
      <c r="B5" s="15"/>
      <c r="C5" s="13"/>
      <c r="D5" s="258" t="s">
        <v>49</v>
      </c>
      <c r="E5" s="258"/>
      <c r="F5" s="258"/>
      <c r="G5" s="258"/>
      <c r="H5" s="258"/>
      <c r="I5" s="258"/>
      <c r="J5" s="26"/>
      <c r="K5" s="258" t="s">
        <v>678</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Não cumpre</v>
      </c>
      <c r="E7" s="47">
        <f>IF($D7="Não cumpre",0,IF($D7="Parcial",$E$18*0.4,IF($D7="Cumpre",$E$18*0.7,IF($D7="Mais que cumpre",$E$18*0.85,IF($D7="Melhor Prática",$E$18,0)))))</f>
        <v>0</v>
      </c>
      <c r="F7" s="48">
        <f>IF($K$24&lt;&gt;"",IF($K$24=3,3,IF($K$24=2,2,1)),"")</f>
        <v>2</v>
      </c>
      <c r="G7" s="48" t="str">
        <f>IF($N$24&lt;&gt;"",IF($N$24=3,3,IF($N$24=2,2,1)),"")</f>
        <v/>
      </c>
      <c r="H7" s="48" t="str">
        <f>IF($Q$24&lt;&gt;"",IF($Q$24=3,3,IF($Q$24=2,2,1)),"")</f>
        <v/>
      </c>
      <c r="I7" s="48" t="str">
        <f>IF($T$24&lt;&gt;"",IF($T$24=3,3,IF($T$24=2,2,1)),"")</f>
        <v/>
      </c>
      <c r="J7" s="32"/>
      <c r="K7" s="49" t="s">
        <v>679</v>
      </c>
      <c r="L7" s="46" t="s">
        <v>60</v>
      </c>
      <c r="M7" s="260" t="s">
        <v>803</v>
      </c>
      <c r="N7" s="260"/>
      <c r="O7" s="260"/>
      <c r="P7" s="46" t="s">
        <v>62</v>
      </c>
      <c r="Q7" s="260" t="s">
        <v>804</v>
      </c>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f>IF(Q10="Junho",6,IF(Q10="Julho",7,IF(Q10="Agosto",8,IF(Q10="Setembro",9,IF(Q10="Outubro",10,"")))))</f>
        <v>8</v>
      </c>
      <c r="R9" s="35"/>
      <c r="S9" s="92" t="str">
        <f>IF(S10="Junho",6,IF(S10="Julho",7,IF(S10="Agosto",8,IF(S10="Setembro",9,IF(S10="Outubro",10,"")))))</f>
        <v/>
      </c>
      <c r="T9" s="33"/>
      <c r="U9" s="33"/>
      <c r="V9" s="33"/>
      <c r="W9" s="1"/>
      <c r="X9" s="1"/>
    </row>
    <row r="10" spans="1:28" ht="59.25" customHeight="1" outlineLevel="1" x14ac:dyDescent="0.35">
      <c r="A10" s="1"/>
      <c r="B10" s="262" t="s">
        <v>681</v>
      </c>
      <c r="C10" s="262"/>
      <c r="D10" s="110" t="s">
        <v>83</v>
      </c>
      <c r="E10" s="51">
        <f>IF($D10="Não cumpre",0,IF($D10="Parcial",$E$18*0.4,IF($D10="Cumpre",$E$18*0.7,IF($D10="Mais que cumpre",$E$18*0.85,IF($D10="Melhor Prática",$E$18,0)))))</f>
        <v>1.0499999999999999E-2</v>
      </c>
      <c r="F10" s="52" t="str">
        <f>IF(K20="D","D","-")</f>
        <v>D</v>
      </c>
      <c r="G10" s="52" t="str">
        <f>IF(N20="D","D","-")</f>
        <v>D</v>
      </c>
      <c r="H10" s="52" t="str">
        <f>IF(Q20="D","D","-")</f>
        <v>-</v>
      </c>
      <c r="I10" s="52" t="str">
        <f>IF(T20="D","D","-")</f>
        <v>-</v>
      </c>
      <c r="J10" s="32"/>
      <c r="K10" s="65" t="s">
        <v>682</v>
      </c>
      <c r="L10" s="50" t="s">
        <v>66</v>
      </c>
      <c r="M10" s="74">
        <v>3</v>
      </c>
      <c r="N10" s="50" t="s">
        <v>67</v>
      </c>
      <c r="O10" s="53"/>
      <c r="P10" s="50" t="s">
        <v>69</v>
      </c>
      <c r="Q10" s="91" t="s">
        <v>303</v>
      </c>
      <c r="R10" s="50" t="s">
        <v>71</v>
      </c>
      <c r="S10" s="91" t="s">
        <v>713</v>
      </c>
      <c r="T10" s="50" t="s">
        <v>73</v>
      </c>
      <c r="U10" s="53" t="s">
        <v>805</v>
      </c>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684</v>
      </c>
      <c r="C12" s="263"/>
      <c r="D12" s="265" t="str">
        <f>IF(F12="","",IF(AND(I12=3,H12=3,G12=3,F12=3),"Melhor Prática",
IF(AND(H12=3,G12=3,F12=3),"Mais que cumpre",
IF(AND(G12=3,F12=3),"Cumpre",
IF(F12=3,"Parcial","Não cumpre")))))</f>
        <v>Melhor Prática</v>
      </c>
      <c r="E12" s="266">
        <f>IF($D12="Não cumpre",0,IF($D12="Parcial",$E$18*0.4,IF($D12="Cumpre",$E$18*0.7,IF($D12="Mais que cumpre",$E$18*0.85,IF($D12="Melhor Prática",$E$18,0)))))</f>
        <v>1.4999999999999999E-2</v>
      </c>
      <c r="F12" s="261">
        <f>IF($L$24&lt;&gt;"",IF($L$24=3,3,IF($L$24=2,2,1)),"")</f>
        <v>3</v>
      </c>
      <c r="G12" s="261">
        <f>IF($O$24&lt;&gt;"",IF($O$24=3,3,IF($O$24=2,2,1)),"")</f>
        <v>3</v>
      </c>
      <c r="H12" s="261">
        <f>IF($R$24&lt;&gt;"",IF($R$24=3,3,IF($R$24=2,2,1)),"")</f>
        <v>3</v>
      </c>
      <c r="I12" s="261">
        <f>IF($U$24&lt;&gt;"",IF($U$24=3,3,IF($U$24=2,2,1)),"")</f>
        <v>3</v>
      </c>
      <c r="J12" s="32"/>
      <c r="K12" s="299" t="s">
        <v>76</v>
      </c>
      <c r="L12" s="251"/>
      <c r="M12" s="249" t="s">
        <v>713</v>
      </c>
      <c r="N12" s="250"/>
      <c r="O12" s="299" t="s">
        <v>76</v>
      </c>
      <c r="P12" s="251"/>
      <c r="Q12" s="249" t="s">
        <v>713</v>
      </c>
      <c r="R12" s="250"/>
      <c r="S12" s="251" t="s">
        <v>76</v>
      </c>
      <c r="T12" s="251"/>
      <c r="U12" s="323"/>
      <c r="V12" s="323"/>
      <c r="W12" s="9"/>
      <c r="X12" s="9"/>
      <c r="Y12" s="23"/>
      <c r="Z12" s="2"/>
      <c r="AA12" s="2"/>
      <c r="AB12" s="2"/>
    </row>
    <row r="13" spans="1:28" ht="35.25" customHeight="1" outlineLevel="1" x14ac:dyDescent="0.35">
      <c r="A13" s="1"/>
      <c r="B13" s="264"/>
      <c r="C13" s="264"/>
      <c r="D13" s="265"/>
      <c r="E13" s="266"/>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79</v>
      </c>
      <c r="W13" s="1"/>
      <c r="X13" s="1"/>
      <c r="Z13" s="3"/>
      <c r="AA13" s="4"/>
      <c r="AB13" s="5"/>
    </row>
    <row r="14" spans="1:28" ht="18.75" customHeight="1" outlineLevel="1" x14ac:dyDescent="0.35">
      <c r="A14" s="1"/>
      <c r="B14" s="264"/>
      <c r="C14" s="264"/>
      <c r="D14" s="265"/>
      <c r="E14" s="266"/>
      <c r="F14" s="38"/>
      <c r="G14" s="38"/>
      <c r="H14" s="38"/>
      <c r="I14" s="38"/>
      <c r="J14" s="32"/>
      <c r="K14" s="238" t="s">
        <v>1043</v>
      </c>
      <c r="L14" s="239"/>
      <c r="M14" s="239"/>
      <c r="N14" s="243" t="s">
        <v>82</v>
      </c>
      <c r="O14" s="238" t="s">
        <v>1043</v>
      </c>
      <c r="P14" s="239"/>
      <c r="Q14" s="239"/>
      <c r="R14" s="243" t="s">
        <v>1085</v>
      </c>
      <c r="S14" s="240"/>
      <c r="T14" s="239"/>
      <c r="U14" s="239"/>
      <c r="V14" s="240"/>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IF(OR(AND(S10=U12,S14&lt;&gt;"finalizado"),AND(S10=Q12,O14&lt;&gt;"finalizado"),AND(S10=M12,K14&lt;&gt;"finalizado")),"Atrasado","À Tempo")),"Não Planificado")</f>
        <v>Atrasado</v>
      </c>
      <c r="E15" s="244"/>
      <c r="F15" s="244"/>
      <c r="G15" s="244"/>
      <c r="H15" s="244"/>
      <c r="I15" s="244"/>
      <c r="J15" s="26"/>
      <c r="K15" s="238"/>
      <c r="L15" s="239"/>
      <c r="M15" s="239"/>
      <c r="N15" s="243"/>
      <c r="O15" s="238"/>
      <c r="P15" s="239"/>
      <c r="Q15" s="239"/>
      <c r="R15" s="243"/>
      <c r="S15" s="240"/>
      <c r="T15" s="239"/>
      <c r="U15" s="239"/>
      <c r="V15" s="240"/>
      <c r="W15" s="1"/>
      <c r="X15" s="1"/>
      <c r="Z15" s="6"/>
      <c r="AA15" s="7"/>
      <c r="AB15" s="7"/>
    </row>
    <row r="16" spans="1:28" ht="21" customHeight="1" x14ac:dyDescent="0.4">
      <c r="A16" s="1"/>
      <c r="B16" s="17"/>
      <c r="C16" s="17"/>
      <c r="D16" s="9"/>
      <c r="E16" s="86" t="str">
        <f>IF(COUNTA(F16:I16)=0,"NBC","BC")</f>
        <v>NBC</v>
      </c>
      <c r="F16" s="86"/>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685</v>
      </c>
      <c r="R17" s="241"/>
      <c r="S17" s="242"/>
      <c r="T17" s="246" t="s">
        <v>85</v>
      </c>
      <c r="U17" s="241"/>
      <c r="V17" s="242"/>
      <c r="W17" s="9"/>
      <c r="X17" s="9"/>
      <c r="Y17" s="23"/>
    </row>
    <row r="18" spans="1:25" ht="20.25" customHeight="1" outlineLevel="2" x14ac:dyDescent="0.35">
      <c r="A18" s="1"/>
      <c r="B18" s="245" t="s">
        <v>317</v>
      </c>
      <c r="C18" s="245"/>
      <c r="D18" s="42" t="s">
        <v>52</v>
      </c>
      <c r="E18" s="39">
        <v>1.4999999999999999E-2</v>
      </c>
      <c r="F18" s="127"/>
      <c r="G18" s="127"/>
      <c r="H18" s="127"/>
      <c r="I18" s="127"/>
      <c r="J18" s="9"/>
      <c r="K18" s="238" t="s">
        <v>806</v>
      </c>
      <c r="L18" s="240"/>
      <c r="M18" s="243"/>
      <c r="N18" s="238" t="s">
        <v>807</v>
      </c>
      <c r="O18" s="240"/>
      <c r="P18" s="243"/>
      <c r="Q18" s="238" t="s">
        <v>808</v>
      </c>
      <c r="R18" s="240"/>
      <c r="S18" s="243"/>
      <c r="T18" s="238" t="s">
        <v>809</v>
      </c>
      <c r="U18" s="240"/>
      <c r="V18" s="243"/>
      <c r="W18" s="9"/>
      <c r="X18" s="9"/>
      <c r="Y18" s="23"/>
    </row>
    <row r="19" spans="1:25" ht="141.75" customHeight="1" outlineLevel="2" x14ac:dyDescent="0.35">
      <c r="A19" s="1"/>
      <c r="B19" s="245"/>
      <c r="C19" s="245"/>
      <c r="D19" s="42" t="s">
        <v>91</v>
      </c>
      <c r="E19" s="308" t="s">
        <v>810</v>
      </c>
      <c r="F19" s="308"/>
      <c r="G19" s="308"/>
      <c r="H19" s="308"/>
      <c r="I19" s="308"/>
      <c r="J19" s="25"/>
      <c r="K19" s="238"/>
      <c r="L19" s="240"/>
      <c r="M19" s="243"/>
      <c r="N19" s="238"/>
      <c r="O19" s="240"/>
      <c r="P19" s="243"/>
      <c r="Q19" s="238"/>
      <c r="R19" s="240"/>
      <c r="S19" s="243"/>
      <c r="T19" s="238"/>
      <c r="U19" s="240"/>
      <c r="V19" s="243"/>
      <c r="W19" s="9"/>
      <c r="X19" s="9"/>
      <c r="Y19" s="23"/>
    </row>
    <row r="20" spans="1:25" ht="18.75" customHeight="1" outlineLevel="2" x14ac:dyDescent="0.35">
      <c r="A20" s="1"/>
      <c r="B20" s="245"/>
      <c r="C20" s="245"/>
      <c r="D20" s="247" t="s">
        <v>93</v>
      </c>
      <c r="E20" s="248" t="s">
        <v>208</v>
      </c>
      <c r="F20" s="248"/>
      <c r="G20" s="248"/>
      <c r="H20" s="248"/>
      <c r="I20" s="248"/>
      <c r="J20" s="25"/>
      <c r="K20" s="238" t="s">
        <v>306</v>
      </c>
      <c r="L20" s="240"/>
      <c r="M20" s="243"/>
      <c r="N20" s="238" t="s">
        <v>306</v>
      </c>
      <c r="O20" s="240"/>
      <c r="P20" s="243"/>
      <c r="Q20" s="238"/>
      <c r="R20" s="240"/>
      <c r="S20" s="243"/>
      <c r="T20" s="238"/>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338</v>
      </c>
      <c r="L21" s="240"/>
      <c r="M21" s="243"/>
      <c r="N21" s="238" t="s">
        <v>338</v>
      </c>
      <c r="O21" s="240"/>
      <c r="P21" s="243"/>
      <c r="Q21" s="238" t="s">
        <v>338</v>
      </c>
      <c r="R21" s="240"/>
      <c r="S21" s="243"/>
      <c r="T21" s="238" t="s">
        <v>592</v>
      </c>
      <c r="U21" s="240"/>
      <c r="V21" s="243"/>
      <c r="W21" s="9"/>
      <c r="X21" s="9"/>
      <c r="Y21" s="23"/>
    </row>
    <row r="22" spans="1:25" ht="14.5" x14ac:dyDescent="0.35">
      <c r="A22" s="1"/>
      <c r="B22" s="9"/>
      <c r="C22" s="9"/>
      <c r="D22" s="9"/>
      <c r="E22" s="9"/>
      <c r="F22" s="9"/>
      <c r="G22" s="9"/>
      <c r="H22" s="9"/>
      <c r="I22" s="9"/>
      <c r="J22" s="9"/>
      <c r="K22" s="68"/>
      <c r="L22" s="9"/>
      <c r="M22" s="9"/>
      <c r="N22" s="9"/>
      <c r="O22" s="9"/>
      <c r="P22" s="9"/>
      <c r="Q22" s="9"/>
      <c r="R22" s="9"/>
      <c r="S22" s="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54" t="s">
        <v>99</v>
      </c>
      <c r="U23" s="24" t="s">
        <v>100</v>
      </c>
      <c r="V23" s="55" t="s">
        <v>101</v>
      </c>
      <c r="X23" s="9"/>
      <c r="Y23" s="23"/>
    </row>
    <row r="24" spans="1:25" ht="36.75" customHeight="1" x14ac:dyDescent="0.35">
      <c r="A24" s="1"/>
      <c r="B24" s="9"/>
      <c r="C24" s="9"/>
      <c r="D24" s="9"/>
      <c r="F24" s="235" t="s">
        <v>693</v>
      </c>
      <c r="G24" s="236" t="s">
        <v>36</v>
      </c>
      <c r="H24" s="236"/>
      <c r="I24" s="236"/>
      <c r="K24" s="56">
        <v>2</v>
      </c>
      <c r="L24" s="40">
        <v>3</v>
      </c>
      <c r="M24" s="237"/>
      <c r="N24" s="56"/>
      <c r="O24" s="40">
        <v>3</v>
      </c>
      <c r="P24" s="237"/>
      <c r="Q24" s="56"/>
      <c r="R24" s="40">
        <v>3</v>
      </c>
      <c r="S24" s="237"/>
      <c r="T24" s="56"/>
      <c r="U24" s="40">
        <v>3</v>
      </c>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57"/>
      <c r="U25" s="43"/>
      <c r="V25" s="237"/>
      <c r="X25" s="9"/>
      <c r="Y25" s="23"/>
    </row>
    <row r="26" spans="1:25" ht="208.5" customHeight="1" x14ac:dyDescent="0.35">
      <c r="A26" s="1"/>
      <c r="B26" s="9"/>
      <c r="C26" s="9"/>
      <c r="D26" s="9"/>
      <c r="F26" s="235"/>
      <c r="G26" s="236" t="s">
        <v>78</v>
      </c>
      <c r="H26" s="236"/>
      <c r="I26" s="236"/>
      <c r="K26" s="58" t="s">
        <v>811</v>
      </c>
      <c r="L26" s="45" t="s">
        <v>1202</v>
      </c>
      <c r="M26" s="237"/>
      <c r="N26" s="58"/>
      <c r="O26" s="45" t="s">
        <v>1203</v>
      </c>
      <c r="P26" s="237"/>
      <c r="Q26" s="58"/>
      <c r="R26" s="45" t="s">
        <v>1204</v>
      </c>
      <c r="S26" s="237"/>
      <c r="T26" s="58"/>
      <c r="U26" s="45" t="s">
        <v>1223</v>
      </c>
      <c r="V26" s="237"/>
      <c r="X26" s="9"/>
      <c r="Y26" s="23"/>
    </row>
    <row r="27" spans="1:25" ht="18" customHeight="1" x14ac:dyDescent="0.35">
      <c r="A27" s="1"/>
      <c r="B27" s="9"/>
      <c r="C27" s="9"/>
      <c r="D27" s="9"/>
      <c r="F27" s="235"/>
      <c r="G27" s="236" t="s">
        <v>105</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180">
        <v>1</v>
      </c>
      <c r="O30" s="181">
        <v>2</v>
      </c>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180">
        <v>2</v>
      </c>
      <c r="O31" s="181">
        <v>1</v>
      </c>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180">
        <v>3</v>
      </c>
      <c r="O32" s="181">
        <v>0</v>
      </c>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180" t="s">
        <v>812</v>
      </c>
      <c r="O33" s="182">
        <f>2/3</f>
        <v>0.66666666666666663</v>
      </c>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180" t="s">
        <v>813</v>
      </c>
      <c r="O34" s="181">
        <f>(2+1)/2</f>
        <v>1.5</v>
      </c>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180"/>
      <c r="O35" s="179"/>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F24:F49"/>
    <mergeCell ref="G24:I25"/>
    <mergeCell ref="M24:M26"/>
    <mergeCell ref="P24:P26"/>
    <mergeCell ref="S24:S26"/>
    <mergeCell ref="V24:V26"/>
    <mergeCell ref="G26:I26"/>
    <mergeCell ref="G27:I49"/>
    <mergeCell ref="Q20:S20"/>
    <mergeCell ref="T20:V20"/>
    <mergeCell ref="K21:M21"/>
    <mergeCell ref="N21:P21"/>
    <mergeCell ref="Q21:S21"/>
    <mergeCell ref="T21:V21"/>
    <mergeCell ref="T18:V19"/>
    <mergeCell ref="E19:I19"/>
    <mergeCell ref="D20:D21"/>
    <mergeCell ref="E20:I21"/>
    <mergeCell ref="K20:M20"/>
    <mergeCell ref="N20:P20"/>
    <mergeCell ref="D15:I15"/>
    <mergeCell ref="B18:C21"/>
    <mergeCell ref="K18:M19"/>
    <mergeCell ref="N18:P19"/>
    <mergeCell ref="Q18:S19"/>
    <mergeCell ref="Q17:S17"/>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M12:N12"/>
    <mergeCell ref="O12:P12"/>
    <mergeCell ref="K17:M17"/>
    <mergeCell ref="N17:P17"/>
    <mergeCell ref="K14:K15"/>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s>
  <conditionalFormatting sqref="D15:I15">
    <cfRule type="containsText" dxfId="319" priority="2" operator="containsText" text="Finalizado">
      <formula>NOT(ISERROR(SEARCH("Finalizado",D15)))</formula>
    </cfRule>
    <cfRule type="containsText" dxfId="318" priority="3" operator="containsText" text="No Planificado">
      <formula>NOT(ISERROR(SEARCH("No Planificado",D15)))</formula>
    </cfRule>
    <cfRule type="containsText" dxfId="317" priority="4" operator="containsText" text="A Tiempo">
      <formula>NOT(ISERROR(SEARCH("A Tiempo",D15)))</formula>
    </cfRule>
    <cfRule type="containsText" dxfId="316" priority="5" operator="containsText" text="Retrasado">
      <formula>NOT(ISERROR(SEARCH("Retrasado",D15)))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10">
      <iconSet showValue="0">
        <cfvo type="percent" val="0"/>
        <cfvo type="num" val="2"/>
        <cfvo type="num" val="3"/>
      </iconSet>
    </cfRule>
  </conditionalFormatting>
  <conditionalFormatting sqref="K25:L25">
    <cfRule type="containsText" dxfId="315" priority="20" operator="containsText" text="PENDIENTE">
      <formula>NOT(ISERROR(SEARCH("PENDIENTE",K25)))</formula>
    </cfRule>
    <cfRule type="containsText" dxfId="314" priority="21" operator="containsText" text="NO VALIDADO">
      <formula>NOT(ISERROR(SEARCH("NO VALIDADO",K25)))</formula>
    </cfRule>
    <cfRule type="containsText" dxfId="313" priority="22" operator="containsText" text="VALIDADO">
      <formula>NOT(ISERROR(SEARCH("VALIDADO",K25)))</formula>
    </cfRule>
  </conditionalFormatting>
  <conditionalFormatting sqref="N25:O25">
    <cfRule type="containsText" dxfId="312" priority="17" operator="containsText" text="PENDIENTE">
      <formula>NOT(ISERROR(SEARCH("PENDIENTE",N25)))</formula>
    </cfRule>
    <cfRule type="containsText" dxfId="311" priority="18" operator="containsText" text="NO VALIDADO">
      <formula>NOT(ISERROR(SEARCH("NO VALIDADO",N25)))</formula>
    </cfRule>
    <cfRule type="containsText" dxfId="310" priority="19" operator="containsText" text="VALIDADO">
      <formula>NOT(ISERROR(SEARCH("VALIDADO",N25)))</formula>
    </cfRule>
  </conditionalFormatting>
  <conditionalFormatting sqref="Q25:R25">
    <cfRule type="containsText" dxfId="309" priority="14" operator="containsText" text="PENDIENTE">
      <formula>NOT(ISERROR(SEARCH("PENDIENTE",Q25)))</formula>
    </cfRule>
    <cfRule type="containsText" dxfId="308" priority="15" operator="containsText" text="NO VALIDADO">
      <formula>NOT(ISERROR(SEARCH("NO VALIDADO",Q25)))</formula>
    </cfRule>
    <cfRule type="containsText" dxfId="307" priority="16" operator="containsText" text="VALIDADO">
      <formula>NOT(ISERROR(SEARCH("VALIDADO",Q25)))</formula>
    </cfRule>
  </conditionalFormatting>
  <conditionalFormatting sqref="T25:U25">
    <cfRule type="containsText" dxfId="306" priority="11" operator="containsText" text="PENDIENTE">
      <formula>NOT(ISERROR(SEARCH("PENDIENTE",T25)))</formula>
    </cfRule>
    <cfRule type="containsText" dxfId="305" priority="12" operator="containsText" text="NO VALIDADO">
      <formula>NOT(ISERROR(SEARCH("NO VALIDADO",T25)))</formula>
    </cfRule>
    <cfRule type="containsText" dxfId="304" priority="13" operator="containsText" text="VALIDADO">
      <formula>NOT(ISERROR(SEARCH("VALIDADO",T25)))</formula>
    </cfRule>
  </conditionalFormatting>
  <dataValidations count="6">
    <dataValidation type="list" allowBlank="1" showInputMessage="1" showErrorMessage="1" sqref="K14:K15 O14:O15 S14:S15" xr:uid="{1321B45C-EA66-4386-95DF-608F9F7483C7}">
      <formula1>"No Iniciado, En Progreso,Finalizado"</formula1>
    </dataValidation>
    <dataValidation type="list" allowBlank="1" showInputMessage="1" showErrorMessage="1" sqref="M12 Q12 U12" xr:uid="{CE3163B8-48B4-4628-AA9E-6B2342DC7F1C}">
      <formula1>"Mayo,Junio,Julio,Agosto,Septiembre,Octubre"</formula1>
    </dataValidation>
    <dataValidation type="list" allowBlank="1" showInputMessage="1" showErrorMessage="1" sqref="AB14:AB15 R14:R15 N14:N15 V14:V15" xr:uid="{9EA4FA5A-2284-4C2C-A764-F93CCE66CCDB}">
      <formula1>"No Cumple, Parcial, Cumple, Más que Cumple, Mejor Práctica"</formula1>
    </dataValidation>
    <dataValidation type="list" allowBlank="1" showInputMessage="1" showErrorMessage="1" sqref="O10" xr:uid="{70834BB0-EC45-40FB-B871-714D966AB9D2}">
      <formula1>"Alta,Baja,No Planificado"</formula1>
    </dataValidation>
    <dataValidation type="list" allowBlank="1" showInputMessage="1" showErrorMessage="1" sqref="S10 Q10" xr:uid="{7F10A72B-F2BB-4814-87A7-84AB79B42086}">
      <formula1>"Junio,Julio,Agosto,Septiembre,Octubre"</formula1>
    </dataValidation>
    <dataValidation type="list" allowBlank="1" showInputMessage="1" showErrorMessage="1" sqref="D10" xr:uid="{0A2E4293-E4C6-47B4-BBF9-21EEF32CEF7F}">
      <formula1>"No Cumple, Parcial,Cumple,Más que Cumple,Mejor Práctica"</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F25E97D7-D3AC-4774-A0B2-849DBFB6CFD5}">
            <x14:iconSet iconSet="3Stars" showValue="0">
              <x14:cfvo type="percent">
                <xm:f>0</xm:f>
              </x14:cfvo>
              <x14:cfvo type="num">
                <xm:f>2</xm:f>
              </x14:cfvo>
              <x14:cfvo type="num">
                <xm:f>3</xm:f>
              </x14:cfvo>
            </x14:iconSet>
          </x14:cfRule>
          <xm:sqref>M10</xm:sqref>
        </x14:conditionalFormatting>
      </x14:conditionalFormattings>
    </ext>
  </extLst>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AAAB54E-FD26-4F89-BA6C-1B49E68D0197}">
  <dimension ref="A1:AB51"/>
  <sheetViews>
    <sheetView showGridLines="0" zoomScale="70" zoomScaleNormal="70" workbookViewId="0">
      <pane xSplit="3" ySplit="4" topLeftCell="D26" activePane="bottomRight" state="frozen"/>
      <selection activeCell="K3" sqref="K3:S4"/>
      <selection pane="topRight" activeCell="K3" sqref="K3:S4"/>
      <selection pane="bottomLeft" activeCell="K3" sqref="K3:S4"/>
      <selection pane="bottomRight" activeCell="U27" sqref="U27"/>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24" t="s">
        <v>814</v>
      </c>
      <c r="L3" s="324"/>
      <c r="M3" s="324"/>
      <c r="N3" s="324"/>
      <c r="O3" s="324"/>
      <c r="P3" s="324"/>
      <c r="Q3" s="324"/>
      <c r="R3" s="324"/>
      <c r="S3" s="324"/>
      <c r="T3" s="63"/>
      <c r="U3" s="63"/>
      <c r="V3" s="63"/>
      <c r="W3" s="10"/>
      <c r="X3" s="10"/>
      <c r="Y3" s="12"/>
      <c r="Z3" s="12"/>
      <c r="AA3" s="12"/>
    </row>
    <row r="4" spans="1:28" ht="35.25" customHeight="1" x14ac:dyDescent="0.35">
      <c r="A4" s="1"/>
      <c r="B4" s="1"/>
      <c r="C4" s="10"/>
      <c r="D4" s="255"/>
      <c r="E4" s="255"/>
      <c r="F4" s="255"/>
      <c r="G4" s="255"/>
      <c r="H4" s="255"/>
      <c r="I4" s="255"/>
      <c r="J4" s="61"/>
      <c r="K4" s="325"/>
      <c r="L4" s="325"/>
      <c r="M4" s="325"/>
      <c r="N4" s="325"/>
      <c r="O4" s="325"/>
      <c r="P4" s="325"/>
      <c r="Q4" s="325"/>
      <c r="R4" s="325"/>
      <c r="S4" s="325"/>
      <c r="T4" s="61"/>
      <c r="U4" s="61"/>
      <c r="V4" s="61"/>
      <c r="W4" s="61"/>
      <c r="X4" s="14"/>
      <c r="Y4" s="21"/>
      <c r="Z4" s="22"/>
      <c r="AA4" s="22"/>
    </row>
    <row r="5" spans="1:28" ht="32.5" x14ac:dyDescent="0.6">
      <c r="A5" s="1"/>
      <c r="B5" s="15"/>
      <c r="C5" s="13"/>
      <c r="D5" s="258" t="s">
        <v>49</v>
      </c>
      <c r="E5" s="258"/>
      <c r="F5" s="258"/>
      <c r="G5" s="258"/>
      <c r="H5" s="258"/>
      <c r="I5" s="258"/>
      <c r="J5" s="26"/>
      <c r="K5" s="258" t="s">
        <v>678</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Não cumpre</v>
      </c>
      <c r="E7" s="47">
        <f>IF($D7="Não cumpre",0,IF($D7="Parcial",$E$18*0.4,IF($D7="Cumpre",$E$18*0.7,IF($D7="Mais que cumpre",$E$18*0.85,IF($D7="Melhor Prática",$E$18,0)))))</f>
        <v>0</v>
      </c>
      <c r="F7" s="48">
        <f>IF($K$24&lt;&gt;"",IF($K$24=3,3,IF($K$24=2,2,1)),"")</f>
        <v>1</v>
      </c>
      <c r="G7" s="48">
        <f>IF($N$24&lt;&gt;"",IF($N$24=3,3,IF($N$24=2,2,1)),"")</f>
        <v>3</v>
      </c>
      <c r="H7" s="48" t="str">
        <f>IF($Q$24&lt;&gt;"",IF($Q$24=3,3,IF($Q$24=2,2,1)),"")</f>
        <v/>
      </c>
      <c r="I7" s="48" t="str">
        <f>IF($T$24&lt;&gt;"",IF($T$24=3,3,IF($T$24=2,2,1)),"")</f>
        <v/>
      </c>
      <c r="J7" s="32"/>
      <c r="K7" s="49" t="s">
        <v>679</v>
      </c>
      <c r="L7" s="46" t="s">
        <v>60</v>
      </c>
      <c r="M7" s="260" t="s">
        <v>815</v>
      </c>
      <c r="N7" s="260"/>
      <c r="O7" s="260"/>
      <c r="P7" s="46" t="s">
        <v>62</v>
      </c>
      <c r="Q7" s="260" t="s">
        <v>816</v>
      </c>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t="str">
        <f>IF(Q10="Junho",6,IF(Q10="Julho",7,IF(Q10="Agosto",8,IF(Q10="Setembro",9,IF(Q10="Outubro",10,"")))))</f>
        <v/>
      </c>
      <c r="R9" s="35"/>
      <c r="S9" s="92" t="str">
        <f>IF(S10="Junho",6,IF(S10="Julho",7,IF(S10="Agosto",8,IF(S10="Setembro",9,IF(S10="Outubro",10,"")))))</f>
        <v/>
      </c>
      <c r="T9" s="33"/>
      <c r="U9" s="33"/>
      <c r="V9" s="33"/>
      <c r="W9" s="1"/>
      <c r="X9" s="1"/>
    </row>
    <row r="10" spans="1:28" ht="59.25" customHeight="1" outlineLevel="1" x14ac:dyDescent="0.35">
      <c r="A10" s="1"/>
      <c r="B10" s="262" t="s">
        <v>681</v>
      </c>
      <c r="C10" s="262"/>
      <c r="D10" s="110" t="s">
        <v>83</v>
      </c>
      <c r="E10" s="51">
        <f>IF($D10="Não cumpre",0,IF($D10="Parcial",$E$18*0.4,IF($D10="Cumpre",$E$18*0.7,IF($D10="Mais que cumpre",$E$18*0.85,IF($D10="Melhor Prática",$E$18,0)))))</f>
        <v>1.0499999999999999E-2</v>
      </c>
      <c r="F10" s="52" t="str">
        <f>IF(K20="D","D","-")</f>
        <v>-</v>
      </c>
      <c r="G10" s="52" t="str">
        <f>IF(N20="D","D","-")</f>
        <v>D</v>
      </c>
      <c r="H10" s="52" t="str">
        <f>IF(Q20="D","D","-")</f>
        <v>D</v>
      </c>
      <c r="I10" s="52" t="str">
        <f>IF(T20="D","D","-")</f>
        <v>D</v>
      </c>
      <c r="J10" s="32"/>
      <c r="K10" s="65" t="s">
        <v>682</v>
      </c>
      <c r="L10" s="50" t="s">
        <v>66</v>
      </c>
      <c r="M10" s="74">
        <v>3</v>
      </c>
      <c r="N10" s="50" t="s">
        <v>67</v>
      </c>
      <c r="O10" s="53" t="s">
        <v>315</v>
      </c>
      <c r="P10" s="50" t="s">
        <v>69</v>
      </c>
      <c r="Q10" s="91" t="s">
        <v>817</v>
      </c>
      <c r="R10" s="50" t="s">
        <v>71</v>
      </c>
      <c r="S10" s="91" t="s">
        <v>713</v>
      </c>
      <c r="T10" s="50" t="s">
        <v>73</v>
      </c>
      <c r="U10" s="53" t="s">
        <v>818</v>
      </c>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684</v>
      </c>
      <c r="C12" s="263"/>
      <c r="D12" s="265" t="str">
        <f>IF(F12="","",IF(AND(I12=3,H12=3,G12=3,F12=3),"Melhor Prática",
IF(AND(H12=3,G12=3,F12=3),"Mais que cumpre",
IF(AND(G12=3,F12=3),"Cumpre",
IF(F12=3,"Parcial","Não cumpre")))))</f>
        <v>Melhor Prática</v>
      </c>
      <c r="E12" s="266">
        <f>IF($D12="Não cumpre",0,IF($D12="Parcial",$E$18*0.4,IF($D12="Cumpre",$E$18*0.7,IF($D12="Mais que cumpre",$E$18*0.85,IF($D12="Melhor Prática",$E$18,0)))))</f>
        <v>1.4999999999999999E-2</v>
      </c>
      <c r="F12" s="261">
        <f>IF($L$24&lt;&gt;"",IF($L$24=3,3,IF($L$24=2,2,1)),"")</f>
        <v>3</v>
      </c>
      <c r="G12" s="261">
        <f>IF($O$24&lt;&gt;"",IF($O$24=3,3,IF($O$24=2,2,1)),"")</f>
        <v>3</v>
      </c>
      <c r="H12" s="261">
        <f>IF($R$24&lt;&gt;"",IF($R$24=3,3,IF($R$24=2,2,1)),"")</f>
        <v>3</v>
      </c>
      <c r="I12" s="261">
        <f>IF($U$24&lt;&gt;"",IF($U$24=3,3,IF($U$24=2,2,1)),"")</f>
        <v>3</v>
      </c>
      <c r="J12" s="32"/>
      <c r="K12" s="299" t="s">
        <v>76</v>
      </c>
      <c r="L12" s="251"/>
      <c r="M12" s="249" t="s">
        <v>713</v>
      </c>
      <c r="N12" s="250"/>
      <c r="O12" s="299" t="s">
        <v>76</v>
      </c>
      <c r="P12" s="251"/>
      <c r="Q12" s="249"/>
      <c r="R12" s="250"/>
      <c r="S12" s="251" t="s">
        <v>76</v>
      </c>
      <c r="T12" s="251"/>
      <c r="U12" s="323"/>
      <c r="V12" s="323"/>
      <c r="W12" s="9"/>
      <c r="X12" s="9"/>
      <c r="Y12" s="23"/>
      <c r="Z12" s="2"/>
      <c r="AA12" s="2"/>
      <c r="AB12" s="2"/>
    </row>
    <row r="13" spans="1:28" ht="35.25" customHeight="1" outlineLevel="1" x14ac:dyDescent="0.35">
      <c r="A13" s="1"/>
      <c r="B13" s="264"/>
      <c r="C13" s="264"/>
      <c r="D13" s="265"/>
      <c r="E13" s="266"/>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79</v>
      </c>
      <c r="W13" s="1"/>
      <c r="X13" s="1"/>
      <c r="Z13" s="3"/>
      <c r="AA13" s="4"/>
      <c r="AB13" s="5"/>
    </row>
    <row r="14" spans="1:28" ht="18.75" customHeight="1" outlineLevel="1" x14ac:dyDescent="0.35">
      <c r="A14" s="1"/>
      <c r="B14" s="264"/>
      <c r="C14" s="264"/>
      <c r="D14" s="265"/>
      <c r="E14" s="266"/>
      <c r="F14" s="38"/>
      <c r="G14" s="38"/>
      <c r="H14" s="38"/>
      <c r="I14" s="38"/>
      <c r="J14" s="32"/>
      <c r="K14" s="238" t="s">
        <v>1040</v>
      </c>
      <c r="L14" s="239"/>
      <c r="M14" s="239"/>
      <c r="N14" s="243" t="s">
        <v>1085</v>
      </c>
      <c r="O14" s="238"/>
      <c r="P14" s="239"/>
      <c r="Q14" s="239"/>
      <c r="R14" s="243"/>
      <c r="S14" s="240"/>
      <c r="T14" s="239"/>
      <c r="U14" s="239"/>
      <c r="V14" s="240"/>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IF(OR(AND(S10=U12,S14&lt;&gt;"finalizado"),AND(S10=Q12,O14&lt;&gt;"finalizado"),AND(S10=M12,K14&lt;&gt;"finalizado")),"Atrasado","À Tempo")),"Não Planificado")</f>
        <v>Finalizado</v>
      </c>
      <c r="E15" s="244"/>
      <c r="F15" s="244"/>
      <c r="G15" s="244"/>
      <c r="H15" s="244"/>
      <c r="I15" s="244"/>
      <c r="J15" s="26"/>
      <c r="K15" s="238"/>
      <c r="L15" s="239"/>
      <c r="M15" s="239"/>
      <c r="N15" s="243"/>
      <c r="O15" s="238"/>
      <c r="P15" s="239"/>
      <c r="Q15" s="239"/>
      <c r="R15" s="243"/>
      <c r="S15" s="240"/>
      <c r="T15" s="239"/>
      <c r="U15" s="239"/>
      <c r="V15" s="240"/>
      <c r="W15" s="1"/>
      <c r="X15" s="1"/>
      <c r="Z15" s="6"/>
      <c r="AA15" s="7"/>
      <c r="AB15" s="7"/>
    </row>
    <row r="16" spans="1:28" ht="21" customHeight="1" x14ac:dyDescent="0.4">
      <c r="A16" s="1"/>
      <c r="B16" s="17"/>
      <c r="C16" s="17"/>
      <c r="D16" s="9"/>
      <c r="E16" s="86" t="str">
        <f>IF(COUNTA(F16:I16)=0,"NBC","BC")</f>
        <v>NBC</v>
      </c>
      <c r="F16" s="86"/>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685</v>
      </c>
      <c r="R17" s="241"/>
      <c r="S17" s="242"/>
      <c r="T17" s="246" t="s">
        <v>85</v>
      </c>
      <c r="U17" s="241"/>
      <c r="V17" s="242"/>
      <c r="W17" s="9"/>
      <c r="X17" s="9"/>
      <c r="Y17" s="23"/>
    </row>
    <row r="18" spans="1:25" ht="20.25" customHeight="1" outlineLevel="2" x14ac:dyDescent="0.35">
      <c r="A18" s="1"/>
      <c r="B18" s="245" t="s">
        <v>317</v>
      </c>
      <c r="C18" s="245"/>
      <c r="D18" s="42" t="s">
        <v>52</v>
      </c>
      <c r="E18" s="39">
        <v>1.4999999999999999E-2</v>
      </c>
      <c r="F18" s="127"/>
      <c r="G18" s="127"/>
      <c r="H18" s="127"/>
      <c r="I18" s="127"/>
      <c r="J18" s="9"/>
      <c r="K18" s="238" t="s">
        <v>819</v>
      </c>
      <c r="L18" s="240"/>
      <c r="M18" s="243"/>
      <c r="N18" s="238" t="s">
        <v>820</v>
      </c>
      <c r="O18" s="240"/>
      <c r="P18" s="243"/>
      <c r="Q18" s="238" t="s">
        <v>821</v>
      </c>
      <c r="R18" s="240"/>
      <c r="S18" s="243"/>
      <c r="T18" s="238" t="s">
        <v>822</v>
      </c>
      <c r="U18" s="240"/>
      <c r="V18" s="243"/>
      <c r="W18" s="9"/>
      <c r="X18" s="9"/>
      <c r="Y18" s="23"/>
    </row>
    <row r="19" spans="1:25" ht="141.75" customHeight="1" outlineLevel="2" x14ac:dyDescent="0.35">
      <c r="A19" s="1"/>
      <c r="B19" s="245"/>
      <c r="C19" s="245"/>
      <c r="D19" s="42" t="s">
        <v>91</v>
      </c>
      <c r="E19" s="308" t="s">
        <v>823</v>
      </c>
      <c r="F19" s="308"/>
      <c r="G19" s="308"/>
      <c r="H19" s="308"/>
      <c r="I19" s="308"/>
      <c r="J19" s="25"/>
      <c r="K19" s="238"/>
      <c r="L19" s="240"/>
      <c r="M19" s="243"/>
      <c r="N19" s="238"/>
      <c r="O19" s="240"/>
      <c r="P19" s="243"/>
      <c r="Q19" s="238"/>
      <c r="R19" s="240"/>
      <c r="S19" s="243"/>
      <c r="T19" s="238"/>
      <c r="U19" s="240"/>
      <c r="V19" s="243"/>
      <c r="W19" s="9"/>
      <c r="X19" s="9"/>
      <c r="Y19" s="23"/>
    </row>
    <row r="20" spans="1:25" ht="18.75" customHeight="1" outlineLevel="2" x14ac:dyDescent="0.35">
      <c r="A20" s="1"/>
      <c r="B20" s="245"/>
      <c r="C20" s="245"/>
      <c r="D20" s="247" t="s">
        <v>93</v>
      </c>
      <c r="E20" s="248" t="s">
        <v>208</v>
      </c>
      <c r="F20" s="248"/>
      <c r="G20" s="248"/>
      <c r="H20" s="248"/>
      <c r="I20" s="248"/>
      <c r="J20" s="25"/>
      <c r="K20" s="238"/>
      <c r="L20" s="240"/>
      <c r="M20" s="243"/>
      <c r="N20" s="238" t="s">
        <v>306</v>
      </c>
      <c r="O20" s="240"/>
      <c r="P20" s="243"/>
      <c r="Q20" s="238" t="s">
        <v>306</v>
      </c>
      <c r="R20" s="240"/>
      <c r="S20" s="243"/>
      <c r="T20" s="238" t="s">
        <v>306</v>
      </c>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324</v>
      </c>
      <c r="L21" s="240"/>
      <c r="M21" s="243"/>
      <c r="N21" s="238" t="s">
        <v>591</v>
      </c>
      <c r="O21" s="240"/>
      <c r="P21" s="243"/>
      <c r="Q21" s="238" t="s">
        <v>824</v>
      </c>
      <c r="R21" s="240"/>
      <c r="S21" s="243"/>
      <c r="T21" s="238" t="s">
        <v>642</v>
      </c>
      <c r="U21" s="240"/>
      <c r="V21" s="243"/>
      <c r="W21" s="9"/>
      <c r="X21" s="9"/>
      <c r="Y21" s="23"/>
    </row>
    <row r="22" spans="1:25" ht="14.5" x14ac:dyDescent="0.35">
      <c r="A22" s="1"/>
      <c r="B22" s="9"/>
      <c r="C22" s="9"/>
      <c r="D22" s="9"/>
      <c r="E22" s="9"/>
      <c r="F22" s="9"/>
      <c r="G22" s="9"/>
      <c r="H22" s="9"/>
      <c r="I22" s="9"/>
      <c r="J22" s="9"/>
      <c r="K22" s="68"/>
      <c r="L22" s="9"/>
      <c r="M22" s="9"/>
      <c r="N22" s="9"/>
      <c r="O22" s="9"/>
      <c r="P22" s="9"/>
      <c r="Q22" s="9"/>
      <c r="R22" s="9"/>
      <c r="S22" s="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54" t="s">
        <v>99</v>
      </c>
      <c r="U23" s="24" t="s">
        <v>100</v>
      </c>
      <c r="V23" s="55" t="s">
        <v>101</v>
      </c>
      <c r="X23" s="9"/>
      <c r="Y23" s="23"/>
    </row>
    <row r="24" spans="1:25" ht="36.75" customHeight="1" x14ac:dyDescent="0.35">
      <c r="A24" s="1"/>
      <c r="B24" s="9"/>
      <c r="C24" s="9"/>
      <c r="D24" s="9"/>
      <c r="F24" s="235" t="s">
        <v>693</v>
      </c>
      <c r="G24" s="236" t="s">
        <v>36</v>
      </c>
      <c r="H24" s="236"/>
      <c r="I24" s="236"/>
      <c r="K24" s="56">
        <v>1</v>
      </c>
      <c r="L24" s="40">
        <v>3</v>
      </c>
      <c r="M24" s="237"/>
      <c r="N24" s="56">
        <v>3</v>
      </c>
      <c r="O24" s="40">
        <v>3</v>
      </c>
      <c r="P24" s="237"/>
      <c r="Q24" s="56"/>
      <c r="R24" s="40">
        <v>3</v>
      </c>
      <c r="S24" s="237"/>
      <c r="T24" s="56"/>
      <c r="U24" s="40">
        <v>3</v>
      </c>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57"/>
      <c r="U25" s="43"/>
      <c r="V25" s="237"/>
      <c r="X25" s="9"/>
      <c r="Y25" s="23"/>
    </row>
    <row r="26" spans="1:25" ht="208.5" customHeight="1" x14ac:dyDescent="0.35">
      <c r="A26" s="1"/>
      <c r="B26" s="9"/>
      <c r="C26" s="9"/>
      <c r="D26" s="9"/>
      <c r="F26" s="235"/>
      <c r="G26" s="236" t="s">
        <v>78</v>
      </c>
      <c r="H26" s="236"/>
      <c r="I26" s="236"/>
      <c r="K26" s="58" t="s">
        <v>825</v>
      </c>
      <c r="L26" s="45" t="s">
        <v>1084</v>
      </c>
      <c r="M26" s="237"/>
      <c r="N26" s="58" t="s">
        <v>826</v>
      </c>
      <c r="O26" s="45" t="s">
        <v>1199</v>
      </c>
      <c r="P26" s="237"/>
      <c r="Q26" s="58"/>
      <c r="R26" s="45" t="s">
        <v>1205</v>
      </c>
      <c r="S26" s="237"/>
      <c r="T26" s="58"/>
      <c r="U26" s="45" t="s">
        <v>1240</v>
      </c>
      <c r="V26" s="237"/>
      <c r="X26" s="9"/>
      <c r="Y26" s="23"/>
    </row>
    <row r="27" spans="1:25" ht="18" customHeight="1" x14ac:dyDescent="0.35">
      <c r="A27" s="1"/>
      <c r="B27" s="9"/>
      <c r="C27" s="9"/>
      <c r="D27" s="9"/>
      <c r="F27" s="235"/>
      <c r="G27" s="236" t="s">
        <v>105</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F24:F49"/>
    <mergeCell ref="G24:I25"/>
    <mergeCell ref="M24:M26"/>
    <mergeCell ref="P24:P26"/>
    <mergeCell ref="S24:S26"/>
    <mergeCell ref="V24:V26"/>
    <mergeCell ref="G26:I26"/>
    <mergeCell ref="G27:I49"/>
    <mergeCell ref="Q20:S20"/>
    <mergeCell ref="T20:V20"/>
    <mergeCell ref="K21:M21"/>
    <mergeCell ref="N21:P21"/>
    <mergeCell ref="Q21:S21"/>
    <mergeCell ref="T21:V21"/>
    <mergeCell ref="T18:V19"/>
    <mergeCell ref="E19:I19"/>
    <mergeCell ref="D20:D21"/>
    <mergeCell ref="E20:I21"/>
    <mergeCell ref="K20:M20"/>
    <mergeCell ref="N20:P20"/>
    <mergeCell ref="D15:I15"/>
    <mergeCell ref="B18:C21"/>
    <mergeCell ref="K18:M19"/>
    <mergeCell ref="N18:P19"/>
    <mergeCell ref="Q18:S19"/>
    <mergeCell ref="Q17:S17"/>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M12:N12"/>
    <mergeCell ref="O12:P12"/>
    <mergeCell ref="K17:M17"/>
    <mergeCell ref="N17:P17"/>
    <mergeCell ref="K14:K15"/>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s>
  <conditionalFormatting sqref="D15:I15">
    <cfRule type="containsText" dxfId="303" priority="2" operator="containsText" text="Finalizado">
      <formula>NOT(ISERROR(SEARCH("Finalizado",D15)))</formula>
    </cfRule>
    <cfRule type="containsText" dxfId="302" priority="3" operator="containsText" text="No Planificado">
      <formula>NOT(ISERROR(SEARCH("No Planificado",D15)))</formula>
    </cfRule>
    <cfRule type="containsText" dxfId="301" priority="4" operator="containsText" text="A Tiempo">
      <formula>NOT(ISERROR(SEARCH("A Tiempo",D15)))</formula>
    </cfRule>
    <cfRule type="containsText" dxfId="300" priority="5" operator="containsText" text="Retrasado">
      <formula>NOT(ISERROR(SEARCH("Retrasado",D15)))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10">
      <iconSet showValue="0">
        <cfvo type="percent" val="0"/>
        <cfvo type="num" val="2"/>
        <cfvo type="num" val="3"/>
      </iconSet>
    </cfRule>
  </conditionalFormatting>
  <conditionalFormatting sqref="K25:L25">
    <cfRule type="containsText" dxfId="299" priority="20" operator="containsText" text="PENDIENTE">
      <formula>NOT(ISERROR(SEARCH("PENDIENTE",K25)))</formula>
    </cfRule>
    <cfRule type="containsText" dxfId="298" priority="21" operator="containsText" text="NO VALIDADO">
      <formula>NOT(ISERROR(SEARCH("NO VALIDADO",K25)))</formula>
    </cfRule>
    <cfRule type="containsText" dxfId="297" priority="22" operator="containsText" text="VALIDADO">
      <formula>NOT(ISERROR(SEARCH("VALIDADO",K25)))</formula>
    </cfRule>
  </conditionalFormatting>
  <conditionalFormatting sqref="N25:O25">
    <cfRule type="containsText" dxfId="296" priority="17" operator="containsText" text="PENDIENTE">
      <formula>NOT(ISERROR(SEARCH("PENDIENTE",N25)))</formula>
    </cfRule>
    <cfRule type="containsText" dxfId="295" priority="18" operator="containsText" text="NO VALIDADO">
      <formula>NOT(ISERROR(SEARCH("NO VALIDADO",N25)))</formula>
    </cfRule>
    <cfRule type="containsText" dxfId="294" priority="19" operator="containsText" text="VALIDADO">
      <formula>NOT(ISERROR(SEARCH("VALIDADO",N25)))</formula>
    </cfRule>
  </conditionalFormatting>
  <conditionalFormatting sqref="Q25:R25">
    <cfRule type="containsText" dxfId="293" priority="14" operator="containsText" text="PENDIENTE">
      <formula>NOT(ISERROR(SEARCH("PENDIENTE",Q25)))</formula>
    </cfRule>
    <cfRule type="containsText" dxfId="292" priority="15" operator="containsText" text="NO VALIDADO">
      <formula>NOT(ISERROR(SEARCH("NO VALIDADO",Q25)))</formula>
    </cfRule>
    <cfRule type="containsText" dxfId="291" priority="16" operator="containsText" text="VALIDADO">
      <formula>NOT(ISERROR(SEARCH("VALIDADO",Q25)))</formula>
    </cfRule>
  </conditionalFormatting>
  <conditionalFormatting sqref="T25:U25">
    <cfRule type="containsText" dxfId="290" priority="11" operator="containsText" text="PENDIENTE">
      <formula>NOT(ISERROR(SEARCH("PENDIENTE",T25)))</formula>
    </cfRule>
    <cfRule type="containsText" dxfId="289" priority="12" operator="containsText" text="NO VALIDADO">
      <formula>NOT(ISERROR(SEARCH("NO VALIDADO",T25)))</formula>
    </cfRule>
    <cfRule type="containsText" dxfId="288" priority="13" operator="containsText" text="VALIDADO">
      <formula>NOT(ISERROR(SEARCH("VALIDADO",T25)))</formula>
    </cfRule>
  </conditionalFormatting>
  <dataValidations count="6">
    <dataValidation type="list" allowBlank="1" showInputMessage="1" showErrorMessage="1" sqref="D10" xr:uid="{89244576-06F2-4C68-B015-F91F9280A5D5}">
      <formula1>"No Cumple, Parcial,Cumple,Más que Cumple,Mejor Práctica"</formula1>
    </dataValidation>
    <dataValidation type="list" allowBlank="1" showInputMessage="1" showErrorMessage="1" sqref="S10 Q10" xr:uid="{EB55FEA5-F701-49E5-88CA-151874DB449F}">
      <formula1>"Junio,Julio,Agosto,Septiembre,Octubre"</formula1>
    </dataValidation>
    <dataValidation type="list" allowBlank="1" showInputMessage="1" showErrorMessage="1" sqref="O10" xr:uid="{DEAE90D9-4CFF-4431-81BB-540F254C6116}">
      <formula1>"Alta,Baja,No Planificado"</formula1>
    </dataValidation>
    <dataValidation type="list" allowBlank="1" showInputMessage="1" showErrorMessage="1" sqref="AB14:AB15 R14:R15 N14:N15 V14:V15" xr:uid="{A0B312A3-A7EA-44C0-A471-A36201B9BDA3}">
      <formula1>"No Cumple, Parcial, Cumple, Más que Cumple, Mejor Práctica"</formula1>
    </dataValidation>
    <dataValidation type="list" allowBlank="1" showInputMessage="1" showErrorMessage="1" sqref="M12 Q12 U12" xr:uid="{B7623F77-F532-4F75-B094-142DDA3465E0}">
      <formula1>"Mayo,Junio,Julio,Agosto,Septiembre,Octubre"</formula1>
    </dataValidation>
    <dataValidation type="list" allowBlank="1" showInputMessage="1" showErrorMessage="1" sqref="K14:K15 O14:O15 S14:S15" xr:uid="{4D46A641-3731-4A99-992D-A1F2AABA6150}">
      <formula1>"No Iniciado, En Progreso,Finalizado"</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2E0D6033-E94D-4B42-9C5D-54714CB63A78}">
            <x14:iconSet iconSet="3Stars" showValue="0">
              <x14:cfvo type="percent">
                <xm:f>0</xm:f>
              </x14:cfvo>
              <x14:cfvo type="num">
                <xm:f>2</xm:f>
              </x14:cfvo>
              <x14:cfvo type="num">
                <xm:f>3</xm:f>
              </x14:cfvo>
            </x14:iconSet>
          </x14:cfRule>
          <xm:sqref>M10</xm:sqref>
        </x14:conditionalFormatting>
      </x14:conditionalFormattings>
    </ext>
  </extLst>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C00234-34C1-4FCE-96AA-54B08334CDEF}">
  <dimension ref="A1:AB51"/>
  <sheetViews>
    <sheetView showGridLines="0" zoomScale="70" zoomScaleNormal="70" workbookViewId="0">
      <pane xSplit="3" ySplit="4" topLeftCell="Q23" activePane="bottomRight" state="frozen"/>
      <selection activeCell="K3" sqref="K3:S4"/>
      <selection pane="topRight" activeCell="K3" sqref="K3:S4"/>
      <selection pane="bottomLeft" activeCell="K3" sqref="K3:S4"/>
      <selection pane="bottomRight" activeCell="T24" sqref="T24"/>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24" t="s">
        <v>827</v>
      </c>
      <c r="L3" s="324"/>
      <c r="M3" s="324"/>
      <c r="N3" s="324"/>
      <c r="O3" s="324"/>
      <c r="P3" s="324"/>
      <c r="Q3" s="324"/>
      <c r="R3" s="324"/>
      <c r="S3" s="324"/>
      <c r="T3" s="63"/>
      <c r="U3" s="63"/>
      <c r="V3" s="63"/>
      <c r="W3" s="10"/>
      <c r="X3" s="10"/>
      <c r="Y3" s="12"/>
      <c r="Z3" s="12"/>
      <c r="AA3" s="12"/>
    </row>
    <row r="4" spans="1:28" ht="35.25" customHeight="1" x14ac:dyDescent="0.35">
      <c r="A4" s="1"/>
      <c r="B4" s="1"/>
      <c r="C4" s="10"/>
      <c r="D4" s="255"/>
      <c r="E4" s="255"/>
      <c r="F4" s="255"/>
      <c r="G4" s="255"/>
      <c r="H4" s="255"/>
      <c r="I4" s="255"/>
      <c r="J4" s="61"/>
      <c r="K4" s="325"/>
      <c r="L4" s="325"/>
      <c r="M4" s="325"/>
      <c r="N4" s="325"/>
      <c r="O4" s="325"/>
      <c r="P4" s="325"/>
      <c r="Q4" s="325"/>
      <c r="R4" s="325"/>
      <c r="S4" s="325"/>
      <c r="T4" s="61"/>
      <c r="U4" s="61"/>
      <c r="V4" s="61"/>
      <c r="W4" s="61"/>
      <c r="X4" s="14"/>
      <c r="Y4" s="21"/>
      <c r="Z4" s="22"/>
      <c r="AA4" s="22"/>
    </row>
    <row r="5" spans="1:28" ht="32.5" x14ac:dyDescent="0.6">
      <c r="A5" s="1"/>
      <c r="B5" s="15"/>
      <c r="C5" s="13"/>
      <c r="D5" s="258" t="s">
        <v>49</v>
      </c>
      <c r="E5" s="258"/>
      <c r="F5" s="258"/>
      <c r="G5" s="258"/>
      <c r="H5" s="258"/>
      <c r="I5" s="258"/>
      <c r="J5" s="26"/>
      <c r="K5" s="258" t="s">
        <v>678</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Cumpre</v>
      </c>
      <c r="E7" s="47">
        <f>IF($D7="Não cumpre",0,IF($D7="Parcial",$E$18*0.4,IF($D7="Cumpre",$E$18*0.7,IF($D7="Mais que cumpre",$E$18*0.85,IF($D7="Melhor Prática",$E$18,0)))))</f>
        <v>3.4999999999999996E-3</v>
      </c>
      <c r="F7" s="48">
        <f>IF($K$24&lt;&gt;"",IF($K$24=3,3,IF($K$24=2,2,1)),"")</f>
        <v>3</v>
      </c>
      <c r="G7" s="48">
        <f>IF($N$24&lt;&gt;"",IF($N$24=3,3,IF($N$24=2,2,1)),"")</f>
        <v>3</v>
      </c>
      <c r="H7" s="48">
        <f>IF($Q$24&lt;&gt;"",IF($Q$24=3,3,IF($Q$24=2,2,1)),"")</f>
        <v>1</v>
      </c>
      <c r="I7" s="48" t="str">
        <f>IF($T$24&lt;&gt;"",IF($T$24=3,3,IF($T$24=2,2,1)),"")</f>
        <v/>
      </c>
      <c r="J7" s="32"/>
      <c r="K7" s="49" t="s">
        <v>679</v>
      </c>
      <c r="L7" s="46" t="s">
        <v>60</v>
      </c>
      <c r="M7" s="260" t="s">
        <v>828</v>
      </c>
      <c r="N7" s="260"/>
      <c r="O7" s="260"/>
      <c r="P7" s="46" t="s">
        <v>62</v>
      </c>
      <c r="Q7" s="260" t="s">
        <v>829</v>
      </c>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t="str">
        <f>IF(Q10="Junho",6,IF(Q10="Julho",7,IF(Q10="Agosto",8,IF(Q10="Setembro",9,IF(Q10="Outubro",10,"")))))</f>
        <v/>
      </c>
      <c r="R9" s="35"/>
      <c r="S9" s="92" t="str">
        <f>IF(S10="Junho",6,IF(S10="Julho",7,IF(S10="Agosto",8,IF(S10="Setembro",9,IF(S10="Outubro",10,"")))))</f>
        <v/>
      </c>
      <c r="T9" s="33"/>
      <c r="U9" s="33"/>
      <c r="V9" s="33"/>
      <c r="W9" s="1"/>
      <c r="X9" s="1"/>
    </row>
    <row r="10" spans="1:28" ht="59.25" customHeight="1" outlineLevel="1" x14ac:dyDescent="0.35">
      <c r="A10" s="1"/>
      <c r="B10" s="262" t="s">
        <v>681</v>
      </c>
      <c r="C10" s="262"/>
      <c r="D10" s="110" t="s">
        <v>64</v>
      </c>
      <c r="E10" s="51">
        <f>IF($D10="Não cumpre",0,IF($D10="Parcial",$E$18*0.4,IF($D10="Cumpre",$E$18*0.7,IF($D10="Mais que cumpre",$E$18*0.85,IF($D10="Melhor Prática",$E$18,0)))))</f>
        <v>4.2500000000000003E-3</v>
      </c>
      <c r="F10" s="52" t="str">
        <f>IF(K20="D","D","-")</f>
        <v>-</v>
      </c>
      <c r="G10" s="52" t="str">
        <f>IF(N20="D","D","-")</f>
        <v>-</v>
      </c>
      <c r="H10" s="52" t="str">
        <f>IF(Q20="D","D","-")</f>
        <v>D</v>
      </c>
      <c r="I10" s="52" t="str">
        <f>IF(T20="D","D","-")</f>
        <v>D</v>
      </c>
      <c r="J10" s="32"/>
      <c r="K10" s="65" t="s">
        <v>682</v>
      </c>
      <c r="L10" s="50" t="s">
        <v>66</v>
      </c>
      <c r="M10" s="74">
        <v>3</v>
      </c>
      <c r="N10" s="50" t="s">
        <v>67</v>
      </c>
      <c r="O10" s="53" t="s">
        <v>745</v>
      </c>
      <c r="P10" s="50" t="s">
        <v>69</v>
      </c>
      <c r="Q10" s="91" t="s">
        <v>830</v>
      </c>
      <c r="R10" s="50" t="s">
        <v>71</v>
      </c>
      <c r="S10" s="91" t="s">
        <v>713</v>
      </c>
      <c r="T10" s="50" t="s">
        <v>73</v>
      </c>
      <c r="U10" s="53" t="s">
        <v>302</v>
      </c>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684</v>
      </c>
      <c r="C12" s="263"/>
      <c r="D12" s="265" t="str">
        <f>IF(F12="","",IF(AND(I12=3,H12=3,G12=3,F12=3),"Melhor Prática",
IF(AND(H12=3,G12=3,F12=3),"Mais que cumpre",
IF(AND(G12=3,F12=3),"Cumpre",
IF(F12=3,"Parcial","Não cumpre")))))</f>
        <v>Melhor Prática</v>
      </c>
      <c r="E12" s="266">
        <f>IF($D12="Não cumpre",0,IF($D12="Parcial",$E$18*0.4,IF($D12="Cumpre",$E$18*0.7,IF($D12="Mais que cumpre",$E$18*0.85,IF($D12="Melhor Prática",$E$18,0)))))</f>
        <v>5.0000000000000001E-3</v>
      </c>
      <c r="F12" s="261">
        <f>IF($L$24&lt;&gt;"",IF($L$24=3,3,IF($L$24=2,2,1)),"")</f>
        <v>3</v>
      </c>
      <c r="G12" s="261">
        <f>IF($O$24&lt;&gt;"",IF($O$24=3,3,IF($O$24=2,2,1)),"")</f>
        <v>3</v>
      </c>
      <c r="H12" s="261">
        <f>IF($R$24&lt;&gt;"",IF($R$24=3,3,IF($R$24=2,2,1)),"")</f>
        <v>3</v>
      </c>
      <c r="I12" s="261">
        <f>IF($U$24&lt;&gt;"",IF($U$24=3,3,IF($U$24=2,2,1)),"")</f>
        <v>3</v>
      </c>
      <c r="J12" s="32"/>
      <c r="K12" s="299" t="s">
        <v>76</v>
      </c>
      <c r="L12" s="251"/>
      <c r="M12" s="249"/>
      <c r="N12" s="250"/>
      <c r="O12" s="299" t="s">
        <v>76</v>
      </c>
      <c r="P12" s="251"/>
      <c r="Q12" s="249"/>
      <c r="R12" s="250"/>
      <c r="S12" s="251" t="s">
        <v>76</v>
      </c>
      <c r="T12" s="251"/>
      <c r="U12" s="323"/>
      <c r="V12" s="323"/>
      <c r="W12" s="9"/>
      <c r="X12" s="9"/>
      <c r="Y12" s="23"/>
      <c r="Z12" s="2"/>
      <c r="AA12" s="2"/>
      <c r="AB12" s="2"/>
    </row>
    <row r="13" spans="1:28" ht="35.25" customHeight="1" outlineLevel="1" x14ac:dyDescent="0.35">
      <c r="A13" s="1"/>
      <c r="B13" s="264"/>
      <c r="C13" s="264"/>
      <c r="D13" s="265"/>
      <c r="E13" s="266"/>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79</v>
      </c>
      <c r="W13" s="1"/>
      <c r="X13" s="1"/>
      <c r="Z13" s="3"/>
      <c r="AA13" s="4"/>
      <c r="AB13" s="5"/>
    </row>
    <row r="14" spans="1:28" ht="18.75" customHeight="1" outlineLevel="1" x14ac:dyDescent="0.35">
      <c r="A14" s="1"/>
      <c r="B14" s="264"/>
      <c r="C14" s="264"/>
      <c r="D14" s="265"/>
      <c r="E14" s="266"/>
      <c r="F14" s="38"/>
      <c r="G14" s="38"/>
      <c r="H14" s="38"/>
      <c r="I14" s="38"/>
      <c r="J14" s="32"/>
      <c r="K14" s="238"/>
      <c r="L14" s="239"/>
      <c r="M14" s="239"/>
      <c r="N14" s="243"/>
      <c r="O14" s="238"/>
      <c r="P14" s="239"/>
      <c r="Q14" s="239"/>
      <c r="R14" s="243"/>
      <c r="S14" s="240"/>
      <c r="T14" s="239"/>
      <c r="U14" s="239"/>
      <c r="V14" s="240"/>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IF(OR(AND(S10=U12,S14&lt;&gt;"finalizado"),AND(S10=Q12,O14&lt;&gt;"finalizado"),AND(S10=M12,K14&lt;&gt;"finalizado")),"Atrasado","À Tempo")),"Não Planificado")</f>
        <v>À Tempo</v>
      </c>
      <c r="E15" s="244"/>
      <c r="F15" s="244"/>
      <c r="G15" s="244"/>
      <c r="H15" s="244"/>
      <c r="I15" s="244"/>
      <c r="J15" s="26"/>
      <c r="K15" s="238"/>
      <c r="L15" s="239"/>
      <c r="M15" s="239"/>
      <c r="N15" s="243"/>
      <c r="O15" s="238"/>
      <c r="P15" s="239"/>
      <c r="Q15" s="239"/>
      <c r="R15" s="243"/>
      <c r="S15" s="240"/>
      <c r="T15" s="239"/>
      <c r="U15" s="239"/>
      <c r="V15" s="240"/>
      <c r="W15" s="1"/>
      <c r="X15" s="1"/>
      <c r="Z15" s="6"/>
      <c r="AA15" s="7"/>
      <c r="AB15" s="7"/>
    </row>
    <row r="16" spans="1:28" ht="21" customHeight="1" x14ac:dyDescent="0.4">
      <c r="A16" s="1"/>
      <c r="B16" s="17"/>
      <c r="C16" s="17"/>
      <c r="D16" s="9"/>
      <c r="E16" s="86" t="str">
        <f>IF(COUNTA(F16:I16)=0,"NBC","BC")</f>
        <v>NBC</v>
      </c>
      <c r="F16" s="86"/>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685</v>
      </c>
      <c r="R17" s="241"/>
      <c r="S17" s="242"/>
      <c r="T17" s="246" t="s">
        <v>85</v>
      </c>
      <c r="U17" s="241"/>
      <c r="V17" s="242"/>
      <c r="W17" s="9"/>
      <c r="X17" s="9"/>
      <c r="Y17" s="23"/>
    </row>
    <row r="18" spans="1:25" ht="20.25" customHeight="1" outlineLevel="2" x14ac:dyDescent="0.35">
      <c r="A18" s="1"/>
      <c r="B18" s="245" t="s">
        <v>317</v>
      </c>
      <c r="C18" s="245"/>
      <c r="D18" s="42" t="s">
        <v>52</v>
      </c>
      <c r="E18" s="39">
        <v>5.0000000000000001E-3</v>
      </c>
      <c r="F18" s="127"/>
      <c r="G18" s="127"/>
      <c r="H18" s="127"/>
      <c r="I18" s="127"/>
      <c r="J18" s="9"/>
      <c r="K18" s="238" t="s">
        <v>831</v>
      </c>
      <c r="L18" s="240"/>
      <c r="M18" s="243"/>
      <c r="N18" s="238" t="s">
        <v>832</v>
      </c>
      <c r="O18" s="240"/>
      <c r="P18" s="243"/>
      <c r="Q18" s="238" t="s">
        <v>833</v>
      </c>
      <c r="R18" s="240"/>
      <c r="S18" s="243"/>
      <c r="T18" s="238" t="s">
        <v>834</v>
      </c>
      <c r="U18" s="240"/>
      <c r="V18" s="243"/>
      <c r="W18" s="9"/>
      <c r="X18" s="9"/>
      <c r="Y18" s="23"/>
    </row>
    <row r="19" spans="1:25" ht="141.75" customHeight="1" outlineLevel="2" x14ac:dyDescent="0.35">
      <c r="A19" s="1"/>
      <c r="B19" s="245"/>
      <c r="C19" s="245"/>
      <c r="D19" s="42" t="s">
        <v>91</v>
      </c>
      <c r="E19" s="308" t="s">
        <v>835</v>
      </c>
      <c r="F19" s="308"/>
      <c r="G19" s="308"/>
      <c r="H19" s="308"/>
      <c r="I19" s="308"/>
      <c r="J19" s="25"/>
      <c r="K19" s="238"/>
      <c r="L19" s="240"/>
      <c r="M19" s="243"/>
      <c r="N19" s="238"/>
      <c r="O19" s="240"/>
      <c r="P19" s="243"/>
      <c r="Q19" s="238"/>
      <c r="R19" s="240"/>
      <c r="S19" s="243"/>
      <c r="T19" s="238"/>
      <c r="U19" s="240"/>
      <c r="V19" s="243"/>
      <c r="W19" s="9"/>
      <c r="X19" s="9"/>
      <c r="Y19" s="23"/>
    </row>
    <row r="20" spans="1:25" ht="18.75" customHeight="1" outlineLevel="2" x14ac:dyDescent="0.35">
      <c r="A20" s="1"/>
      <c r="B20" s="245"/>
      <c r="C20" s="245"/>
      <c r="D20" s="247" t="s">
        <v>93</v>
      </c>
      <c r="E20" s="248" t="s">
        <v>208</v>
      </c>
      <c r="F20" s="248"/>
      <c r="G20" s="248"/>
      <c r="H20" s="248"/>
      <c r="I20" s="248"/>
      <c r="J20" s="25"/>
      <c r="K20" s="238"/>
      <c r="L20" s="240"/>
      <c r="M20" s="243"/>
      <c r="N20" s="238"/>
      <c r="O20" s="240"/>
      <c r="P20" s="243"/>
      <c r="Q20" s="238" t="s">
        <v>306</v>
      </c>
      <c r="R20" s="240"/>
      <c r="S20" s="243"/>
      <c r="T20" s="238" t="s">
        <v>306</v>
      </c>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324</v>
      </c>
      <c r="L21" s="240"/>
      <c r="M21" s="243"/>
      <c r="N21" s="238" t="s">
        <v>652</v>
      </c>
      <c r="O21" s="240"/>
      <c r="P21" s="243"/>
      <c r="Q21" s="238" t="s">
        <v>338</v>
      </c>
      <c r="R21" s="240"/>
      <c r="S21" s="243"/>
      <c r="T21" s="238" t="s">
        <v>836</v>
      </c>
      <c r="U21" s="240"/>
      <c r="V21" s="243"/>
      <c r="W21" s="9"/>
      <c r="X21" s="9"/>
      <c r="Y21" s="23"/>
    </row>
    <row r="22" spans="1:25" ht="14.5" x14ac:dyDescent="0.35">
      <c r="A22" s="1"/>
      <c r="B22" s="9"/>
      <c r="C22" s="9"/>
      <c r="D22" s="9"/>
      <c r="E22" s="9"/>
      <c r="F22" s="9"/>
      <c r="G22" s="9"/>
      <c r="H22" s="9"/>
      <c r="I22" s="9"/>
      <c r="J22" s="9"/>
      <c r="K22" s="68"/>
      <c r="L22" s="9"/>
      <c r="M22" s="9"/>
      <c r="N22" s="9"/>
      <c r="O22" s="9"/>
      <c r="P22" s="9"/>
      <c r="Q22" s="9"/>
      <c r="R22" s="9"/>
      <c r="S22" s="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54" t="s">
        <v>99</v>
      </c>
      <c r="U23" s="24" t="s">
        <v>100</v>
      </c>
      <c r="V23" s="55" t="s">
        <v>101</v>
      </c>
      <c r="X23" s="9"/>
      <c r="Y23" s="23"/>
    </row>
    <row r="24" spans="1:25" ht="36.75" customHeight="1" x14ac:dyDescent="0.35">
      <c r="A24" s="1"/>
      <c r="B24" s="9"/>
      <c r="C24" s="9"/>
      <c r="D24" s="9"/>
      <c r="F24" s="235" t="s">
        <v>693</v>
      </c>
      <c r="G24" s="236" t="s">
        <v>36</v>
      </c>
      <c r="H24" s="236"/>
      <c r="I24" s="236"/>
      <c r="K24" s="56">
        <v>3</v>
      </c>
      <c r="L24" s="40">
        <v>3</v>
      </c>
      <c r="M24" s="237"/>
      <c r="N24" s="56">
        <v>3</v>
      </c>
      <c r="O24" s="40">
        <v>3</v>
      </c>
      <c r="P24" s="237"/>
      <c r="Q24" s="56">
        <v>1</v>
      </c>
      <c r="R24" s="40">
        <v>3</v>
      </c>
      <c r="S24" s="237"/>
      <c r="T24" s="56"/>
      <c r="U24" s="40">
        <v>3</v>
      </c>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57"/>
      <c r="U25" s="43"/>
      <c r="V25" s="237"/>
      <c r="X25" s="9"/>
      <c r="Y25" s="23"/>
    </row>
    <row r="26" spans="1:25" ht="208.5" customHeight="1" x14ac:dyDescent="0.35">
      <c r="A26" s="1"/>
      <c r="B26" s="9"/>
      <c r="C26" s="9"/>
      <c r="D26" s="9"/>
      <c r="F26" s="235"/>
      <c r="G26" s="236" t="s">
        <v>78</v>
      </c>
      <c r="H26" s="236"/>
      <c r="I26" s="236"/>
      <c r="K26" s="58" t="s">
        <v>828</v>
      </c>
      <c r="L26" s="45"/>
      <c r="M26" s="237"/>
      <c r="N26" s="58" t="s">
        <v>837</v>
      </c>
      <c r="O26" s="45"/>
      <c r="P26" s="237"/>
      <c r="Q26" s="58" t="s">
        <v>838</v>
      </c>
      <c r="R26" s="45" t="s">
        <v>1206</v>
      </c>
      <c r="S26" s="237"/>
      <c r="T26" s="58"/>
      <c r="U26" s="45" t="s">
        <v>1224</v>
      </c>
      <c r="V26" s="237"/>
      <c r="X26" s="9"/>
      <c r="Y26" s="23"/>
    </row>
    <row r="27" spans="1:25" ht="18" customHeight="1" x14ac:dyDescent="0.35">
      <c r="A27" s="1"/>
      <c r="B27" s="9"/>
      <c r="C27" s="9"/>
      <c r="D27" s="9"/>
      <c r="F27" s="235"/>
      <c r="G27" s="236" t="s">
        <v>105</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F24:F49"/>
    <mergeCell ref="G24:I25"/>
    <mergeCell ref="M24:M26"/>
    <mergeCell ref="P24:P26"/>
    <mergeCell ref="S24:S26"/>
    <mergeCell ref="V24:V26"/>
    <mergeCell ref="G26:I26"/>
    <mergeCell ref="G27:I49"/>
    <mergeCell ref="Q20:S20"/>
    <mergeCell ref="T20:V20"/>
    <mergeCell ref="K21:M21"/>
    <mergeCell ref="N21:P21"/>
    <mergeCell ref="Q21:S21"/>
    <mergeCell ref="T21:V21"/>
    <mergeCell ref="T18:V19"/>
    <mergeCell ref="E19:I19"/>
    <mergeCell ref="D20:D21"/>
    <mergeCell ref="E20:I21"/>
    <mergeCell ref="K20:M20"/>
    <mergeCell ref="N20:P20"/>
    <mergeCell ref="D15:I15"/>
    <mergeCell ref="B18:C21"/>
    <mergeCell ref="K18:M19"/>
    <mergeCell ref="N18:P19"/>
    <mergeCell ref="Q18:S19"/>
    <mergeCell ref="Q17:S17"/>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M12:N12"/>
    <mergeCell ref="O12:P12"/>
    <mergeCell ref="K17:M17"/>
    <mergeCell ref="N17:P17"/>
    <mergeCell ref="K14:K15"/>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s>
  <conditionalFormatting sqref="D15:I15">
    <cfRule type="containsText" dxfId="287" priority="2" operator="containsText" text="Finalizado">
      <formula>NOT(ISERROR(SEARCH("Finalizado",D15)))</formula>
    </cfRule>
    <cfRule type="containsText" dxfId="286" priority="3" operator="containsText" text="No Planificado">
      <formula>NOT(ISERROR(SEARCH("No Planificado",D15)))</formula>
    </cfRule>
    <cfRule type="containsText" dxfId="285" priority="4" operator="containsText" text="A Tiempo">
      <formula>NOT(ISERROR(SEARCH("A Tiempo",D15)))</formula>
    </cfRule>
    <cfRule type="containsText" dxfId="284" priority="5" operator="containsText" text="Retrasado">
      <formula>NOT(ISERROR(SEARCH("Retrasado",D15)))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10">
      <iconSet showValue="0">
        <cfvo type="percent" val="0"/>
        <cfvo type="num" val="2"/>
        <cfvo type="num" val="3"/>
      </iconSet>
    </cfRule>
  </conditionalFormatting>
  <conditionalFormatting sqref="K25:L25">
    <cfRule type="containsText" dxfId="283" priority="20" operator="containsText" text="PENDIENTE">
      <formula>NOT(ISERROR(SEARCH("PENDIENTE",K25)))</formula>
    </cfRule>
    <cfRule type="containsText" dxfId="282" priority="21" operator="containsText" text="NO VALIDADO">
      <formula>NOT(ISERROR(SEARCH("NO VALIDADO",K25)))</formula>
    </cfRule>
    <cfRule type="containsText" dxfId="281" priority="22" operator="containsText" text="VALIDADO">
      <formula>NOT(ISERROR(SEARCH("VALIDADO",K25)))</formula>
    </cfRule>
  </conditionalFormatting>
  <conditionalFormatting sqref="N25:O25">
    <cfRule type="containsText" dxfId="280" priority="17" operator="containsText" text="PENDIENTE">
      <formula>NOT(ISERROR(SEARCH("PENDIENTE",N25)))</formula>
    </cfRule>
    <cfRule type="containsText" dxfId="279" priority="18" operator="containsText" text="NO VALIDADO">
      <formula>NOT(ISERROR(SEARCH("NO VALIDADO",N25)))</formula>
    </cfRule>
    <cfRule type="containsText" dxfId="278" priority="19" operator="containsText" text="VALIDADO">
      <formula>NOT(ISERROR(SEARCH("VALIDADO",N25)))</formula>
    </cfRule>
  </conditionalFormatting>
  <conditionalFormatting sqref="Q25:R25">
    <cfRule type="containsText" dxfId="277" priority="14" operator="containsText" text="PENDIENTE">
      <formula>NOT(ISERROR(SEARCH("PENDIENTE",Q25)))</formula>
    </cfRule>
    <cfRule type="containsText" dxfId="276" priority="15" operator="containsText" text="NO VALIDADO">
      <formula>NOT(ISERROR(SEARCH("NO VALIDADO",Q25)))</formula>
    </cfRule>
    <cfRule type="containsText" dxfId="275" priority="16" operator="containsText" text="VALIDADO">
      <formula>NOT(ISERROR(SEARCH("VALIDADO",Q25)))</formula>
    </cfRule>
  </conditionalFormatting>
  <conditionalFormatting sqref="T25:U25">
    <cfRule type="containsText" dxfId="274" priority="11" operator="containsText" text="PENDIENTE">
      <formula>NOT(ISERROR(SEARCH("PENDIENTE",T25)))</formula>
    </cfRule>
    <cfRule type="containsText" dxfId="273" priority="12" operator="containsText" text="NO VALIDADO">
      <formula>NOT(ISERROR(SEARCH("NO VALIDADO",T25)))</formula>
    </cfRule>
    <cfRule type="containsText" dxfId="272" priority="13" operator="containsText" text="VALIDADO">
      <formula>NOT(ISERROR(SEARCH("VALIDADO",T25)))</formula>
    </cfRule>
  </conditionalFormatting>
  <dataValidations count="6">
    <dataValidation type="list" allowBlank="1" showInputMessage="1" showErrorMessage="1" sqref="K14:K15 O14:O15 S14:S15" xr:uid="{D0CA99A8-E944-46FA-829F-807B8B399769}">
      <formula1>"No Iniciado, En Progreso,Finalizado"</formula1>
    </dataValidation>
    <dataValidation type="list" allowBlank="1" showInputMessage="1" showErrorMessage="1" sqref="M12 Q12 U12" xr:uid="{647FD8BB-0A5B-4D14-94C9-FC3D4DCB4994}">
      <formula1>"Mayo,Junio,Julio,Agosto,Septiembre,Octubre"</formula1>
    </dataValidation>
    <dataValidation type="list" allowBlank="1" showInputMessage="1" showErrorMessage="1" sqref="AB14:AB15 R14:R15 N14:N15 V14:V15" xr:uid="{9B5675A8-7E95-4DF4-9286-7798E8D51570}">
      <formula1>"No Cumple, Parcial, Cumple, Más que Cumple, Mejor Práctica"</formula1>
    </dataValidation>
    <dataValidation type="list" allowBlank="1" showInputMessage="1" showErrorMessage="1" sqref="O10" xr:uid="{0D52F387-CF8F-40F7-A59B-18114FF87955}">
      <formula1>"Alta,Baja,No Planificado"</formula1>
    </dataValidation>
    <dataValidation type="list" allowBlank="1" showInputMessage="1" showErrorMessage="1" sqref="S10 Q10" xr:uid="{FE555629-6C40-42B9-9CFF-C4608CA8E9E6}">
      <formula1>"Junio,Julio,Agosto,Septiembre,Octubre"</formula1>
    </dataValidation>
    <dataValidation type="list" allowBlank="1" showInputMessage="1" showErrorMessage="1" sqref="D10" xr:uid="{C9AC999A-BDE8-431D-8344-502911F2DF74}">
      <formula1>"No Cumple, Parcial,Cumple,Más que Cumple,Mejor Práctica"</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2349EA1B-9401-436B-AE7C-0D7DD64C4971}">
            <x14:iconSet iconSet="3Stars" showValue="0">
              <x14:cfvo type="percent">
                <xm:f>0</xm:f>
              </x14:cfvo>
              <x14:cfvo type="num">
                <xm:f>2</xm:f>
              </x14:cfvo>
              <x14:cfvo type="num">
                <xm:f>3</xm:f>
              </x14:cfvo>
            </x14:iconSet>
          </x14:cfRule>
          <xm:sqref>M10</xm:sqref>
        </x14:conditionalFormatting>
      </x14:conditionalFormattings>
    </ext>
  </extLst>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317C07-B23A-4073-9833-A57270FC54A0}">
  <dimension ref="A1:AB51"/>
  <sheetViews>
    <sheetView showGridLines="0" zoomScale="70" zoomScaleNormal="70" workbookViewId="0">
      <pane xSplit="3" ySplit="4" topLeftCell="D10" activePane="bottomRight" state="frozen"/>
      <selection activeCell="K3" sqref="K3:S4"/>
      <selection pane="topRight" activeCell="K3" sqref="K3:S4"/>
      <selection pane="bottomLeft" activeCell="K3" sqref="K3:S4"/>
      <selection pane="bottomRight" activeCell="R27" sqref="R27"/>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24" t="s">
        <v>839</v>
      </c>
      <c r="L3" s="324"/>
      <c r="M3" s="324"/>
      <c r="N3" s="324"/>
      <c r="O3" s="324"/>
      <c r="P3" s="324"/>
      <c r="Q3" s="324"/>
      <c r="R3" s="324"/>
      <c r="S3" s="324"/>
      <c r="T3" s="63"/>
      <c r="U3" s="63"/>
      <c r="V3" s="63"/>
      <c r="W3" s="10"/>
      <c r="X3" s="10"/>
      <c r="Y3" s="12"/>
      <c r="Z3" s="12"/>
      <c r="AA3" s="12"/>
    </row>
    <row r="4" spans="1:28" ht="35.25" customHeight="1" x14ac:dyDescent="0.35">
      <c r="A4" s="1"/>
      <c r="B4" s="1"/>
      <c r="C4" s="10"/>
      <c r="D4" s="255"/>
      <c r="E4" s="255"/>
      <c r="F4" s="255"/>
      <c r="G4" s="255"/>
      <c r="H4" s="255"/>
      <c r="I4" s="255"/>
      <c r="J4" s="61"/>
      <c r="K4" s="325"/>
      <c r="L4" s="325"/>
      <c r="M4" s="325"/>
      <c r="N4" s="325"/>
      <c r="O4" s="325"/>
      <c r="P4" s="325"/>
      <c r="Q4" s="325"/>
      <c r="R4" s="325"/>
      <c r="S4" s="325"/>
      <c r="T4" s="61"/>
      <c r="U4" s="61"/>
      <c r="V4" s="61"/>
      <c r="W4" s="61"/>
      <c r="X4" s="14"/>
      <c r="Y4" s="21"/>
      <c r="Z4" s="22"/>
      <c r="AA4" s="22"/>
    </row>
    <row r="5" spans="1:28" ht="32.5" x14ac:dyDescent="0.6">
      <c r="A5" s="1"/>
      <c r="B5" s="15"/>
      <c r="C5" s="13"/>
      <c r="D5" s="258" t="s">
        <v>49</v>
      </c>
      <c r="E5" s="258"/>
      <c r="F5" s="258"/>
      <c r="G5" s="258"/>
      <c r="H5" s="258"/>
      <c r="I5" s="258"/>
      <c r="J5" s="26"/>
      <c r="K5" s="258" t="s">
        <v>678</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Não cumpre</v>
      </c>
      <c r="E7" s="47">
        <f>IF($D7="Não cumpre",0,IF($D7="Parcial",$E$18*0.4,IF($D7="Cumpre",$E$18*0.7,IF($D7="Mais que cumpre",$E$18*0.85,IF($D7="Melhor Prática",$E$18,0)))))</f>
        <v>0</v>
      </c>
      <c r="F7" s="48">
        <f>IF($K$24&lt;&gt;"",IF($K$24=3,3,IF($K$24=2,2,1)),"")</f>
        <v>2</v>
      </c>
      <c r="G7" s="48" t="str">
        <f>IF($N$24&lt;&gt;"",IF($N$24=3,3,IF($N$24=2,2,1)),"")</f>
        <v/>
      </c>
      <c r="H7" s="48" t="str">
        <f>IF($Q$24&lt;&gt;"",IF($Q$24=3,3,IF($Q$24=2,2,1)),"")</f>
        <v/>
      </c>
      <c r="I7" s="48" t="str">
        <f>IF($T$24&lt;&gt;"",IF($T$24=3,3,IF($T$24=2,2,1)),"")</f>
        <v/>
      </c>
      <c r="J7" s="32"/>
      <c r="K7" s="49" t="s">
        <v>679</v>
      </c>
      <c r="L7" s="46" t="s">
        <v>60</v>
      </c>
      <c r="M7" s="260"/>
      <c r="N7" s="260"/>
      <c r="O7" s="260"/>
      <c r="P7" s="46" t="s">
        <v>62</v>
      </c>
      <c r="Q7" s="260"/>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t="str">
        <f>IF(Q10="Junho",6,IF(Q10="Julho",7,IF(Q10="Agosto",8,IF(Q10="Setembro",9,IF(Q10="Outubro",10,"")))))</f>
        <v/>
      </c>
      <c r="R9" s="35"/>
      <c r="S9" s="92" t="str">
        <f>IF(S10="Junho",6,IF(S10="Julho",7,IF(S10="Agosto",8,IF(S10="Setembro",9,IF(S10="Outubro",10,"")))))</f>
        <v/>
      </c>
      <c r="T9" s="33"/>
      <c r="U9" s="33"/>
      <c r="V9" s="33"/>
      <c r="W9" s="1"/>
      <c r="X9" s="1"/>
    </row>
    <row r="10" spans="1:28" ht="59.25" customHeight="1" outlineLevel="1" x14ac:dyDescent="0.35">
      <c r="A10" s="1"/>
      <c r="B10" s="262" t="s">
        <v>681</v>
      </c>
      <c r="C10" s="262"/>
      <c r="D10" s="110" t="s">
        <v>83</v>
      </c>
      <c r="E10" s="51">
        <f>IF($D10="Não cumpre",0,IF($D10="Parcial",$E$18*0.4,IF($D10="Cumpre",$E$18*0.7,IF($D10="Mais que cumpre",$E$18*0.85,IF($D10="Melhor Prática",$E$18,0)))))</f>
        <v>1.0499999999999999E-2</v>
      </c>
      <c r="F10" s="52" t="str">
        <f>IF(K20="D","D","-")</f>
        <v>D</v>
      </c>
      <c r="G10" s="52" t="str">
        <f>IF(N20="D","D","-")</f>
        <v>D</v>
      </c>
      <c r="H10" s="52" t="str">
        <f>IF(Q20="D","D","-")</f>
        <v>-</v>
      </c>
      <c r="I10" s="52" t="str">
        <f>IF(T20="D","D","-")</f>
        <v>-</v>
      </c>
      <c r="J10" s="32"/>
      <c r="K10" s="65" t="s">
        <v>682</v>
      </c>
      <c r="L10" s="50" t="s">
        <v>66</v>
      </c>
      <c r="M10" s="74"/>
      <c r="N10" s="50" t="s">
        <v>67</v>
      </c>
      <c r="O10" s="53"/>
      <c r="P10" s="50" t="s">
        <v>69</v>
      </c>
      <c r="Q10" s="91"/>
      <c r="R10" s="50" t="s">
        <v>71</v>
      </c>
      <c r="S10" s="91"/>
      <c r="T10" s="50" t="s">
        <v>73</v>
      </c>
      <c r="U10" s="53"/>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684</v>
      </c>
      <c r="C12" s="263"/>
      <c r="D12" s="265" t="str">
        <f>IF(F12="","",IF(AND(I12=3,H12=3,G12=3,F12=3),"Melhor Prática",
IF(AND(H12=3,G12=3,F12=3),"Mais que cumpre",
IF(AND(G12=3,F12=3),"Cumpre",
IF(F12=3,"Parcial","Não cumpre")))))</f>
        <v>Mais que cumpre</v>
      </c>
      <c r="E12" s="266">
        <f>IF($D12="Não cumpre",0,IF($D12="Parcial",$E$18*0.4,IF($D12="Cumpre",$E$18*0.7,IF($D12="Mais que cumpre",$E$18*0.85,IF($D12="Melhor Prática",$E$18,0)))))</f>
        <v>1.2749999999999999E-2</v>
      </c>
      <c r="F12" s="261">
        <f>IF($L$24&lt;&gt;"",IF($L$24=3,3,IF($L$24=2,2,1)),"")</f>
        <v>3</v>
      </c>
      <c r="G12" s="261">
        <f>IF($O$24&lt;&gt;"",IF($O$24=3,3,IF($O$24=2,2,1)),"")</f>
        <v>3</v>
      </c>
      <c r="H12" s="261">
        <f>IF($R$24&lt;&gt;"",IF($R$24=3,3,IF($R$24=2,2,1)),"")</f>
        <v>3</v>
      </c>
      <c r="I12" s="261" t="str">
        <f>IF($U$24&lt;&gt;"",IF($U$24=3,3,IF($U$24=2,2,1)),"")</f>
        <v/>
      </c>
      <c r="J12" s="32"/>
      <c r="K12" s="299" t="s">
        <v>76</v>
      </c>
      <c r="L12" s="251"/>
      <c r="M12" s="249"/>
      <c r="N12" s="250"/>
      <c r="O12" s="299" t="s">
        <v>76</v>
      </c>
      <c r="P12" s="251"/>
      <c r="Q12" s="249"/>
      <c r="R12" s="250"/>
      <c r="S12" s="251" t="s">
        <v>76</v>
      </c>
      <c r="T12" s="251"/>
      <c r="U12" s="323"/>
      <c r="V12" s="323"/>
      <c r="W12" s="9"/>
      <c r="X12" s="9"/>
      <c r="Y12" s="23"/>
      <c r="Z12" s="2"/>
      <c r="AA12" s="2"/>
      <c r="AB12" s="2"/>
    </row>
    <row r="13" spans="1:28" ht="35.25" customHeight="1" outlineLevel="1" x14ac:dyDescent="0.35">
      <c r="A13" s="1"/>
      <c r="B13" s="264"/>
      <c r="C13" s="264"/>
      <c r="D13" s="265"/>
      <c r="E13" s="266"/>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79</v>
      </c>
      <c r="W13" s="1"/>
      <c r="X13" s="1"/>
      <c r="Z13" s="3"/>
      <c r="AA13" s="4"/>
      <c r="AB13" s="5"/>
    </row>
    <row r="14" spans="1:28" ht="18.75" customHeight="1" outlineLevel="1" x14ac:dyDescent="0.35">
      <c r="A14" s="1"/>
      <c r="B14" s="264"/>
      <c r="C14" s="264"/>
      <c r="D14" s="265"/>
      <c r="E14" s="266"/>
      <c r="F14" s="38"/>
      <c r="G14" s="38"/>
      <c r="H14" s="38"/>
      <c r="I14" s="38"/>
      <c r="J14" s="32"/>
      <c r="K14" s="238"/>
      <c r="L14" s="239"/>
      <c r="M14" s="239"/>
      <c r="N14" s="243"/>
      <c r="O14" s="238"/>
      <c r="P14" s="239"/>
      <c r="Q14" s="239"/>
      <c r="R14" s="243"/>
      <c r="S14" s="240"/>
      <c r="T14" s="239"/>
      <c r="U14" s="239"/>
      <c r="V14" s="240"/>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IF(OR(AND(S10=U12,S14&lt;&gt;"finalizado"),AND(S10=Q12,O14&lt;&gt;"finalizado"),AND(S10=M12,K14&lt;&gt;"finalizado")),"Atrasado","À Tempo")),"Não Planificado")</f>
        <v>Não Planificado</v>
      </c>
      <c r="E15" s="244"/>
      <c r="F15" s="244"/>
      <c r="G15" s="244"/>
      <c r="H15" s="244"/>
      <c r="I15" s="244"/>
      <c r="J15" s="26"/>
      <c r="K15" s="238"/>
      <c r="L15" s="239"/>
      <c r="M15" s="239"/>
      <c r="N15" s="243"/>
      <c r="O15" s="238"/>
      <c r="P15" s="239"/>
      <c r="Q15" s="239"/>
      <c r="R15" s="243"/>
      <c r="S15" s="240"/>
      <c r="T15" s="239"/>
      <c r="U15" s="239"/>
      <c r="V15" s="240"/>
      <c r="W15" s="1"/>
      <c r="X15" s="1"/>
      <c r="Z15" s="6"/>
      <c r="AA15" s="7"/>
      <c r="AB15" s="7"/>
    </row>
    <row r="16" spans="1:28" ht="21" customHeight="1" x14ac:dyDescent="0.4">
      <c r="A16" s="1"/>
      <c r="B16" s="17"/>
      <c r="C16" s="17"/>
      <c r="D16" s="9"/>
      <c r="E16" s="86" t="str">
        <f>IF(COUNTA(F16:I16)=0,"NBC","BC")</f>
        <v>NBC</v>
      </c>
      <c r="F16" s="86"/>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685</v>
      </c>
      <c r="R17" s="241"/>
      <c r="S17" s="242"/>
      <c r="T17" s="246" t="s">
        <v>85</v>
      </c>
      <c r="U17" s="241"/>
      <c r="V17" s="242"/>
      <c r="W17" s="9"/>
      <c r="X17" s="9"/>
      <c r="Y17" s="23"/>
    </row>
    <row r="18" spans="1:25" ht="20.25" customHeight="1" outlineLevel="2" x14ac:dyDescent="0.35">
      <c r="A18" s="1"/>
      <c r="B18" s="245" t="s">
        <v>317</v>
      </c>
      <c r="C18" s="245"/>
      <c r="D18" s="42" t="s">
        <v>52</v>
      </c>
      <c r="E18" s="39">
        <v>1.4999999999999999E-2</v>
      </c>
      <c r="F18" s="127"/>
      <c r="G18" s="127"/>
      <c r="H18" s="127"/>
      <c r="I18" s="127"/>
      <c r="J18" s="9"/>
      <c r="K18" s="238" t="s">
        <v>840</v>
      </c>
      <c r="L18" s="240"/>
      <c r="M18" s="243"/>
      <c r="N18" s="238" t="s">
        <v>841</v>
      </c>
      <c r="O18" s="240"/>
      <c r="P18" s="243"/>
      <c r="Q18" s="238" t="s">
        <v>842</v>
      </c>
      <c r="R18" s="240"/>
      <c r="S18" s="243"/>
      <c r="T18" s="238" t="s">
        <v>843</v>
      </c>
      <c r="U18" s="240"/>
      <c r="V18" s="243"/>
      <c r="W18" s="9"/>
      <c r="X18" s="9"/>
      <c r="Y18" s="23"/>
    </row>
    <row r="19" spans="1:25" ht="141.75" customHeight="1" outlineLevel="2" x14ac:dyDescent="0.35">
      <c r="A19" s="1"/>
      <c r="B19" s="245"/>
      <c r="C19" s="245"/>
      <c r="D19" s="42" t="s">
        <v>91</v>
      </c>
      <c r="E19" s="308" t="s">
        <v>844</v>
      </c>
      <c r="F19" s="308"/>
      <c r="G19" s="308"/>
      <c r="H19" s="308"/>
      <c r="I19" s="308"/>
      <c r="J19" s="25"/>
      <c r="K19" s="238"/>
      <c r="L19" s="240"/>
      <c r="M19" s="243"/>
      <c r="N19" s="238"/>
      <c r="O19" s="240"/>
      <c r="P19" s="243"/>
      <c r="Q19" s="238"/>
      <c r="R19" s="240"/>
      <c r="S19" s="243"/>
      <c r="T19" s="238"/>
      <c r="U19" s="240"/>
      <c r="V19" s="243"/>
      <c r="W19" s="9"/>
      <c r="X19" s="9"/>
      <c r="Y19" s="23"/>
    </row>
    <row r="20" spans="1:25" ht="18.75" customHeight="1" outlineLevel="2" x14ac:dyDescent="0.35">
      <c r="A20" s="1"/>
      <c r="B20" s="245"/>
      <c r="C20" s="245"/>
      <c r="D20" s="247" t="s">
        <v>93</v>
      </c>
      <c r="E20" s="248" t="s">
        <v>155</v>
      </c>
      <c r="F20" s="248"/>
      <c r="G20" s="248"/>
      <c r="H20" s="248"/>
      <c r="I20" s="248"/>
      <c r="J20" s="25"/>
      <c r="K20" s="238" t="s">
        <v>306</v>
      </c>
      <c r="L20" s="240"/>
      <c r="M20" s="243"/>
      <c r="N20" s="238" t="s">
        <v>306</v>
      </c>
      <c r="O20" s="240"/>
      <c r="P20" s="243"/>
      <c r="Q20" s="238"/>
      <c r="R20" s="240"/>
      <c r="S20" s="243"/>
      <c r="T20" s="238"/>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662</v>
      </c>
      <c r="L21" s="240"/>
      <c r="M21" s="243"/>
      <c r="N21" s="238" t="s">
        <v>845</v>
      </c>
      <c r="O21" s="240"/>
      <c r="P21" s="243"/>
      <c r="Q21" s="238" t="s">
        <v>845</v>
      </c>
      <c r="R21" s="240"/>
      <c r="S21" s="243"/>
      <c r="T21" s="238" t="s">
        <v>846</v>
      </c>
      <c r="U21" s="240"/>
      <c r="V21" s="243"/>
      <c r="W21" s="9"/>
      <c r="X21" s="9"/>
      <c r="Y21" s="23"/>
    </row>
    <row r="22" spans="1:25" ht="14.5" x14ac:dyDescent="0.35">
      <c r="A22" s="1"/>
      <c r="B22" s="9"/>
      <c r="C22" s="9"/>
      <c r="D22" s="9"/>
      <c r="E22" s="9"/>
      <c r="F22" s="9"/>
      <c r="G22" s="9"/>
      <c r="H22" s="9"/>
      <c r="I22" s="9"/>
      <c r="J22" s="9"/>
      <c r="K22" s="68"/>
      <c r="L22" s="9"/>
      <c r="M22" s="9"/>
      <c r="N22" s="9"/>
      <c r="O22" s="9"/>
      <c r="P22" s="9"/>
      <c r="Q22" s="9"/>
      <c r="R22" s="9"/>
      <c r="S22" s="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54" t="s">
        <v>99</v>
      </c>
      <c r="U23" s="24" t="s">
        <v>100</v>
      </c>
      <c r="V23" s="55" t="s">
        <v>101</v>
      </c>
      <c r="X23" s="9"/>
      <c r="Y23" s="23"/>
    </row>
    <row r="24" spans="1:25" ht="36.75" customHeight="1" x14ac:dyDescent="0.35">
      <c r="A24" s="1"/>
      <c r="B24" s="9"/>
      <c r="C24" s="9"/>
      <c r="D24" s="9"/>
      <c r="F24" s="235" t="s">
        <v>693</v>
      </c>
      <c r="G24" s="236" t="s">
        <v>36</v>
      </c>
      <c r="H24" s="236"/>
      <c r="I24" s="236"/>
      <c r="K24" s="56">
        <v>2</v>
      </c>
      <c r="L24" s="40">
        <v>3</v>
      </c>
      <c r="M24" s="237"/>
      <c r="N24" s="56"/>
      <c r="O24" s="40">
        <v>3</v>
      </c>
      <c r="P24" s="237"/>
      <c r="Q24" s="56"/>
      <c r="R24" s="40">
        <v>3</v>
      </c>
      <c r="S24" s="237"/>
      <c r="T24" s="56"/>
      <c r="U24" s="40"/>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57"/>
      <c r="U25" s="43"/>
      <c r="V25" s="237"/>
      <c r="X25" s="9"/>
      <c r="Y25" s="23"/>
    </row>
    <row r="26" spans="1:25" ht="208.5" customHeight="1" x14ac:dyDescent="0.35">
      <c r="A26" s="1"/>
      <c r="B26" s="9"/>
      <c r="C26" s="9"/>
      <c r="D26" s="9"/>
      <c r="F26" s="235"/>
      <c r="G26" s="236" t="s">
        <v>78</v>
      </c>
      <c r="H26" s="236"/>
      <c r="I26" s="236"/>
      <c r="K26" s="58" t="s">
        <v>1118</v>
      </c>
      <c r="L26" s="45" t="s">
        <v>1207</v>
      </c>
      <c r="M26" s="237"/>
      <c r="N26" s="58"/>
      <c r="O26" s="45" t="s">
        <v>1208</v>
      </c>
      <c r="P26" s="237"/>
      <c r="Q26" s="58"/>
      <c r="R26" s="45" t="s">
        <v>1199</v>
      </c>
      <c r="S26" s="237"/>
      <c r="T26" s="58"/>
      <c r="U26" s="45"/>
      <c r="V26" s="237"/>
      <c r="X26" s="9"/>
      <c r="Y26" s="23"/>
    </row>
    <row r="27" spans="1:25" ht="18" customHeight="1" x14ac:dyDescent="0.35">
      <c r="A27" s="1"/>
      <c r="B27" s="9"/>
      <c r="C27" s="9"/>
      <c r="D27" s="9"/>
      <c r="F27" s="235"/>
      <c r="G27" s="236" t="s">
        <v>105</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F24:F49"/>
    <mergeCell ref="G24:I25"/>
    <mergeCell ref="M24:M26"/>
    <mergeCell ref="P24:P26"/>
    <mergeCell ref="S24:S26"/>
    <mergeCell ref="V24:V26"/>
    <mergeCell ref="G26:I26"/>
    <mergeCell ref="G27:I49"/>
    <mergeCell ref="Q20:S20"/>
    <mergeCell ref="T20:V20"/>
    <mergeCell ref="K21:M21"/>
    <mergeCell ref="N21:P21"/>
    <mergeCell ref="Q21:S21"/>
    <mergeCell ref="T21:V21"/>
    <mergeCell ref="T18:V19"/>
    <mergeCell ref="E19:I19"/>
    <mergeCell ref="D20:D21"/>
    <mergeCell ref="E20:I21"/>
    <mergeCell ref="K20:M20"/>
    <mergeCell ref="N20:P20"/>
    <mergeCell ref="D15:I15"/>
    <mergeCell ref="B18:C21"/>
    <mergeCell ref="K18:M19"/>
    <mergeCell ref="N18:P19"/>
    <mergeCell ref="Q18:S19"/>
    <mergeCell ref="Q17:S17"/>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M12:N12"/>
    <mergeCell ref="O12:P12"/>
    <mergeCell ref="K17:M17"/>
    <mergeCell ref="N17:P17"/>
    <mergeCell ref="K14:K15"/>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s>
  <conditionalFormatting sqref="D15:I15">
    <cfRule type="containsText" dxfId="271" priority="2" operator="containsText" text="Finalizado">
      <formula>NOT(ISERROR(SEARCH("Finalizado",D15)))</formula>
    </cfRule>
    <cfRule type="containsText" dxfId="270" priority="3" operator="containsText" text="No Planificado">
      <formula>NOT(ISERROR(SEARCH("No Planificado",D15)))</formula>
    </cfRule>
    <cfRule type="containsText" dxfId="269" priority="4" operator="containsText" text="A Tiempo">
      <formula>NOT(ISERROR(SEARCH("A Tiempo",D15)))</formula>
    </cfRule>
    <cfRule type="containsText" dxfId="268" priority="5" operator="containsText" text="Retrasado">
      <formula>NOT(ISERROR(SEARCH("Retrasado",D15)))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10">
      <iconSet showValue="0">
        <cfvo type="percent" val="0"/>
        <cfvo type="num" val="2"/>
        <cfvo type="num" val="3"/>
      </iconSet>
    </cfRule>
  </conditionalFormatting>
  <conditionalFormatting sqref="K25:L25">
    <cfRule type="containsText" dxfId="267" priority="20" operator="containsText" text="PENDIENTE">
      <formula>NOT(ISERROR(SEARCH("PENDIENTE",K25)))</formula>
    </cfRule>
    <cfRule type="containsText" dxfId="266" priority="21" operator="containsText" text="NO VALIDADO">
      <formula>NOT(ISERROR(SEARCH("NO VALIDADO",K25)))</formula>
    </cfRule>
    <cfRule type="containsText" dxfId="265" priority="22" operator="containsText" text="VALIDADO">
      <formula>NOT(ISERROR(SEARCH("VALIDADO",K25)))</formula>
    </cfRule>
  </conditionalFormatting>
  <conditionalFormatting sqref="N25:O25">
    <cfRule type="containsText" dxfId="264" priority="17" operator="containsText" text="PENDIENTE">
      <formula>NOT(ISERROR(SEARCH("PENDIENTE",N25)))</formula>
    </cfRule>
    <cfRule type="containsText" dxfId="263" priority="18" operator="containsText" text="NO VALIDADO">
      <formula>NOT(ISERROR(SEARCH("NO VALIDADO",N25)))</formula>
    </cfRule>
    <cfRule type="containsText" dxfId="262" priority="19" operator="containsText" text="VALIDADO">
      <formula>NOT(ISERROR(SEARCH("VALIDADO",N25)))</formula>
    </cfRule>
  </conditionalFormatting>
  <conditionalFormatting sqref="Q25:R25">
    <cfRule type="containsText" dxfId="261" priority="14" operator="containsText" text="PENDIENTE">
      <formula>NOT(ISERROR(SEARCH("PENDIENTE",Q25)))</formula>
    </cfRule>
    <cfRule type="containsText" dxfId="260" priority="15" operator="containsText" text="NO VALIDADO">
      <formula>NOT(ISERROR(SEARCH("NO VALIDADO",Q25)))</formula>
    </cfRule>
    <cfRule type="containsText" dxfId="259" priority="16" operator="containsText" text="VALIDADO">
      <formula>NOT(ISERROR(SEARCH("VALIDADO",Q25)))</formula>
    </cfRule>
  </conditionalFormatting>
  <conditionalFormatting sqref="T25:U25">
    <cfRule type="containsText" dxfId="258" priority="11" operator="containsText" text="PENDIENTE">
      <formula>NOT(ISERROR(SEARCH("PENDIENTE",T25)))</formula>
    </cfRule>
    <cfRule type="containsText" dxfId="257" priority="12" operator="containsText" text="NO VALIDADO">
      <formula>NOT(ISERROR(SEARCH("NO VALIDADO",T25)))</formula>
    </cfRule>
    <cfRule type="containsText" dxfId="256" priority="13" operator="containsText" text="VALIDADO">
      <formula>NOT(ISERROR(SEARCH("VALIDADO",T25)))</formula>
    </cfRule>
  </conditionalFormatting>
  <dataValidations count="6">
    <dataValidation type="list" allowBlank="1" showInputMessage="1" showErrorMessage="1" sqref="D10" xr:uid="{D075873E-911F-4383-A83C-B2CF3E71F7F4}">
      <formula1>"No Cumple, Parcial,Cumple,Más que Cumple,Mejor Práctica"</formula1>
    </dataValidation>
    <dataValidation type="list" allowBlank="1" showInputMessage="1" showErrorMessage="1" sqref="S10 Q10" xr:uid="{AEA29873-D468-45D4-BD21-2D6E9502BCDF}">
      <formula1>"Junio,Julio,Agosto,Septiembre,Octubre"</formula1>
    </dataValidation>
    <dataValidation type="list" allowBlank="1" showInputMessage="1" showErrorMessage="1" sqref="O10" xr:uid="{B489A83F-DF67-4944-A1DB-E2D95648DDC5}">
      <formula1>"Alta,Baja,No Planificado"</formula1>
    </dataValidation>
    <dataValidation type="list" allowBlank="1" showInputMessage="1" showErrorMessage="1" sqref="AB14:AB15 R14:R15 N14:N15 V14:V15" xr:uid="{883D1BBB-ECCD-4C65-866A-FFDA4E6B58FF}">
      <formula1>"No Cumple, Parcial, Cumple, Más que Cumple, Mejor Práctica"</formula1>
    </dataValidation>
    <dataValidation type="list" allowBlank="1" showInputMessage="1" showErrorMessage="1" sqref="M12 Q12 U12" xr:uid="{1A8B55E1-7C23-48DC-B180-A29F062F237A}">
      <formula1>"Mayo,Junio,Julio,Agosto,Septiembre,Octubre"</formula1>
    </dataValidation>
    <dataValidation type="list" allowBlank="1" showInputMessage="1" showErrorMessage="1" sqref="K14:K15 O14:O15 S14:S15" xr:uid="{DD2D9B4D-486C-427A-97AF-52323B48759C}">
      <formula1>"No Iniciado, En Progreso,Finalizado"</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92B3DC74-4090-44B6-8ADD-1BC0A0B2C06E}">
            <x14:iconSet iconSet="3Stars" showValue="0">
              <x14:cfvo type="percent">
                <xm:f>0</xm:f>
              </x14:cfvo>
              <x14:cfvo type="num">
                <xm:f>2</xm:f>
              </x14:cfvo>
              <x14:cfvo type="num">
                <xm:f>3</xm:f>
              </x14:cfvo>
            </x14:iconSet>
          </x14:cfRule>
          <xm:sqref>M10</xm:sqref>
        </x14:conditionalFormatting>
      </x14:conditionalFormattings>
    </ext>
  </extLst>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86C906B-7E6C-4C20-8C1E-5AE7F3135880}">
  <dimension ref="A1:AB51"/>
  <sheetViews>
    <sheetView showGridLines="0" zoomScale="70" zoomScaleNormal="70" workbookViewId="0">
      <pane xSplit="3" ySplit="4" topLeftCell="K25" activePane="bottomRight" state="frozen"/>
      <selection activeCell="K3" sqref="K3:S4"/>
      <selection pane="topRight" activeCell="K3" sqref="K3:S4"/>
      <selection pane="bottomLeft" activeCell="K3" sqref="K3:S4"/>
      <selection pane="bottomRight" activeCell="O27" sqref="O27"/>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24" t="s">
        <v>847</v>
      </c>
      <c r="L3" s="324"/>
      <c r="M3" s="324"/>
      <c r="N3" s="324"/>
      <c r="O3" s="324"/>
      <c r="P3" s="324"/>
      <c r="Q3" s="324"/>
      <c r="R3" s="324"/>
      <c r="S3" s="324"/>
      <c r="T3" s="63"/>
      <c r="U3" s="63"/>
      <c r="V3" s="63"/>
      <c r="W3" s="10"/>
      <c r="X3" s="10"/>
      <c r="Y3" s="12"/>
      <c r="Z3" s="12"/>
      <c r="AA3" s="12"/>
    </row>
    <row r="4" spans="1:28" ht="35.25" customHeight="1" x14ac:dyDescent="0.35">
      <c r="A4" s="1"/>
      <c r="B4" s="1"/>
      <c r="C4" s="10"/>
      <c r="D4" s="255"/>
      <c r="E4" s="255"/>
      <c r="F4" s="255"/>
      <c r="G4" s="255"/>
      <c r="H4" s="255"/>
      <c r="I4" s="255"/>
      <c r="J4" s="61"/>
      <c r="K4" s="325"/>
      <c r="L4" s="325"/>
      <c r="M4" s="325"/>
      <c r="N4" s="325"/>
      <c r="O4" s="325"/>
      <c r="P4" s="325"/>
      <c r="Q4" s="325"/>
      <c r="R4" s="325"/>
      <c r="S4" s="325"/>
      <c r="T4" s="61"/>
      <c r="U4" s="61"/>
      <c r="V4" s="61"/>
      <c r="W4" s="61"/>
      <c r="X4" s="14"/>
      <c r="Y4" s="21"/>
      <c r="Z4" s="22"/>
      <c r="AA4" s="22"/>
    </row>
    <row r="5" spans="1:28" ht="32.5" x14ac:dyDescent="0.6">
      <c r="A5" s="1"/>
      <c r="B5" s="15"/>
      <c r="C5" s="13"/>
      <c r="D5" s="258" t="s">
        <v>49</v>
      </c>
      <c r="E5" s="258"/>
      <c r="F5" s="258"/>
      <c r="G5" s="258"/>
      <c r="H5" s="258"/>
      <c r="I5" s="258"/>
      <c r="J5" s="26"/>
      <c r="K5" s="258" t="s">
        <v>678</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Não cumpre</v>
      </c>
      <c r="E7" s="47">
        <f>IF($D7="Não cumpre",0,IF($D7="Parcial",$E$18*0.4,IF($D7="Cumpre",$E$18*0.7,IF($D7="Mais que cumpre",$E$18*0.85,IF($D7="Melhor Prática",$E$18,0)))))</f>
        <v>0</v>
      </c>
      <c r="F7" s="48">
        <f>IF($K$24&lt;&gt;"",IF($K$24=3,3,IF($K$24=2,2,1)),"")</f>
        <v>2</v>
      </c>
      <c r="G7" s="48" t="str">
        <f>IF($N$24&lt;&gt;"",IF($N$24=3,3,IF($N$24=2,2,1)),"")</f>
        <v/>
      </c>
      <c r="H7" s="48" t="str">
        <f>IF($Q$24&lt;&gt;"",IF($Q$24=3,3,IF($Q$24=2,2,1)),"")</f>
        <v/>
      </c>
      <c r="I7" s="48" t="str">
        <f>IF($T$24&lt;&gt;"",IF($T$24=3,3,IF($T$24=2,2,1)),"")</f>
        <v/>
      </c>
      <c r="J7" s="32"/>
      <c r="K7" s="49" t="s">
        <v>679</v>
      </c>
      <c r="L7" s="46" t="s">
        <v>60</v>
      </c>
      <c r="M7" s="260" t="s">
        <v>848</v>
      </c>
      <c r="N7" s="260"/>
      <c r="O7" s="260"/>
      <c r="P7" s="46" t="s">
        <v>62</v>
      </c>
      <c r="Q7" s="260" t="s">
        <v>849</v>
      </c>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f>IF(Q10="Junho",6,IF(Q10="Julho",7,IF(Q10="Agosto",8,IF(Q10="Setembro",9,IF(Q10="Outubro",10,"")))))</f>
        <v>8</v>
      </c>
      <c r="R9" s="35"/>
      <c r="S9" s="92" t="str">
        <f>IF(S10="Junho",6,IF(S10="Julho",7,IF(S10="Agosto",8,IF(S10="Setembro",9,IF(S10="Outubro",10,"")))))</f>
        <v/>
      </c>
      <c r="T9" s="33"/>
      <c r="U9" s="33"/>
      <c r="V9" s="33"/>
      <c r="W9" s="1"/>
      <c r="X9" s="1"/>
    </row>
    <row r="10" spans="1:28" ht="59.25" customHeight="1" outlineLevel="1" x14ac:dyDescent="0.35">
      <c r="A10" s="1"/>
      <c r="B10" s="262" t="s">
        <v>681</v>
      </c>
      <c r="C10" s="262"/>
      <c r="D10" s="110" t="s">
        <v>83</v>
      </c>
      <c r="E10" s="51">
        <f>IF($D10="Não cumpre",0,IF($D10="Parcial",$E$18*0.4,IF($D10="Cumpre",$E$18*0.7,IF($D10="Mais que cumpre",$E$18*0.85,IF($D10="Melhor Prática",$E$18,0)))))</f>
        <v>6.9999999999999993E-3</v>
      </c>
      <c r="F10" s="52" t="str">
        <f>IF(K20="D","D","-")</f>
        <v>-</v>
      </c>
      <c r="G10" s="52" t="str">
        <f>IF(N20="D","D","-")</f>
        <v>D</v>
      </c>
      <c r="H10" s="52" t="str">
        <f>IF(Q20="D","D","-")</f>
        <v>D</v>
      </c>
      <c r="I10" s="52" t="str">
        <f>IF(T20="D","D","-")</f>
        <v>-</v>
      </c>
      <c r="J10" s="32"/>
      <c r="K10" s="65" t="s">
        <v>682</v>
      </c>
      <c r="L10" s="50" t="s">
        <v>66</v>
      </c>
      <c r="M10" s="74">
        <v>2</v>
      </c>
      <c r="N10" s="50" t="s">
        <v>67</v>
      </c>
      <c r="O10" s="53" t="s">
        <v>745</v>
      </c>
      <c r="P10" s="50" t="s">
        <v>69</v>
      </c>
      <c r="Q10" s="91" t="s">
        <v>303</v>
      </c>
      <c r="R10" s="50" t="s">
        <v>71</v>
      </c>
      <c r="S10" s="91" t="s">
        <v>713</v>
      </c>
      <c r="T10" s="50" t="s">
        <v>73</v>
      </c>
      <c r="U10" s="53" t="s">
        <v>302</v>
      </c>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684</v>
      </c>
      <c r="C12" s="263"/>
      <c r="D12" s="265" t="str">
        <f>IF(F12="","",IF(AND(I12=3,H12=3,G12=3,F12=3),"Melhor Prática",
IF(AND(H12=3,G12=3,F12=3),"Mais que cumpre",
IF(AND(G12=3,F12=3),"Cumpre",
IF(F12=3,"Parcial","Não cumpre")))))</f>
        <v>Parcial</v>
      </c>
      <c r="E12" s="266">
        <f>IF($D12="Não cumpre",0,IF($D12="Parcial",$E$18*0.4,IF($D12="Cumpre",$E$18*0.7,IF($D12="Mais que cumpre",$E$18*0.85,IF($D12="Melhor Prática",$E$18,0)))))</f>
        <v>4.0000000000000001E-3</v>
      </c>
      <c r="F12" s="261">
        <f>IF($L$24&lt;&gt;"",IF($L$24=3,3,IF($L$24=2,2,1)),"")</f>
        <v>3</v>
      </c>
      <c r="G12" s="261">
        <f>IF($O$24&lt;&gt;"",IF($O$24=3,3,IF($O$24=2,2,1)),"")</f>
        <v>2</v>
      </c>
      <c r="H12" s="261" t="str">
        <f>IF($R$24&lt;&gt;"",IF($R$24=3,3,IF($R$24=2,2,1)),"")</f>
        <v/>
      </c>
      <c r="I12" s="261" t="str">
        <f>IF($U$24&lt;&gt;"",IF($U$24=3,3,IF($U$24=2,2,1)),"")</f>
        <v/>
      </c>
      <c r="J12" s="32"/>
      <c r="K12" s="299" t="s">
        <v>76</v>
      </c>
      <c r="L12" s="251"/>
      <c r="M12" s="249" t="s">
        <v>830</v>
      </c>
      <c r="N12" s="250"/>
      <c r="O12" s="299" t="s">
        <v>76</v>
      </c>
      <c r="P12" s="251"/>
      <c r="Q12" s="249"/>
      <c r="R12" s="250"/>
      <c r="S12" s="251" t="s">
        <v>76</v>
      </c>
      <c r="T12" s="251"/>
      <c r="U12" s="323"/>
      <c r="V12" s="323"/>
      <c r="W12" s="9"/>
      <c r="X12" s="9"/>
      <c r="Y12" s="23"/>
      <c r="Z12" s="2"/>
      <c r="AA12" s="2"/>
      <c r="AB12" s="2"/>
    </row>
    <row r="13" spans="1:28" ht="35.25" customHeight="1" outlineLevel="1" x14ac:dyDescent="0.35">
      <c r="A13" s="1"/>
      <c r="B13" s="264"/>
      <c r="C13" s="264"/>
      <c r="D13" s="265"/>
      <c r="E13" s="266"/>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79</v>
      </c>
      <c r="W13" s="1"/>
      <c r="X13" s="1"/>
      <c r="Z13" s="3"/>
      <c r="AA13" s="4"/>
      <c r="AB13" s="5"/>
    </row>
    <row r="14" spans="1:28" ht="18.75" customHeight="1" outlineLevel="1" x14ac:dyDescent="0.35">
      <c r="A14" s="1"/>
      <c r="B14" s="264"/>
      <c r="C14" s="264"/>
      <c r="D14" s="265"/>
      <c r="E14" s="266"/>
      <c r="F14" s="38"/>
      <c r="G14" s="38"/>
      <c r="H14" s="38"/>
      <c r="I14" s="38"/>
      <c r="J14" s="32"/>
      <c r="K14" s="238" t="s">
        <v>1043</v>
      </c>
      <c r="L14" s="239"/>
      <c r="M14" s="239"/>
      <c r="N14" s="243" t="s">
        <v>1077</v>
      </c>
      <c r="O14" s="238"/>
      <c r="P14" s="239"/>
      <c r="Q14" s="239"/>
      <c r="R14" s="243"/>
      <c r="S14" s="240"/>
      <c r="T14" s="239"/>
      <c r="U14" s="239"/>
      <c r="V14" s="240"/>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IF(OR(AND(S10=U12,S14&lt;&gt;"finalizado"),AND(S10=Q12,O14&lt;&gt;"finalizado"),AND(S10=M12,K14&lt;&gt;"finalizado")),"Atrasado","À Tempo")),"Não Planificado")</f>
        <v>À Tempo</v>
      </c>
      <c r="E15" s="244"/>
      <c r="F15" s="244"/>
      <c r="G15" s="244"/>
      <c r="H15" s="244"/>
      <c r="I15" s="244"/>
      <c r="J15" s="26"/>
      <c r="K15" s="238"/>
      <c r="L15" s="239"/>
      <c r="M15" s="239"/>
      <c r="N15" s="243"/>
      <c r="O15" s="238"/>
      <c r="P15" s="239"/>
      <c r="Q15" s="239"/>
      <c r="R15" s="243"/>
      <c r="S15" s="240"/>
      <c r="T15" s="239"/>
      <c r="U15" s="239"/>
      <c r="V15" s="240"/>
      <c r="W15" s="1"/>
      <c r="X15" s="1"/>
      <c r="Z15" s="6"/>
      <c r="AA15" s="7"/>
      <c r="AB15" s="7"/>
    </row>
    <row r="16" spans="1:28" ht="21" customHeight="1" x14ac:dyDescent="0.4">
      <c r="A16" s="1"/>
      <c r="B16" s="17"/>
      <c r="C16" s="17"/>
      <c r="D16" s="9"/>
      <c r="E16" s="86" t="str">
        <f>IF(COUNTA(F16:I16)=0,"NBC","BC")</f>
        <v>NBC</v>
      </c>
      <c r="F16" s="86"/>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685</v>
      </c>
      <c r="R17" s="241"/>
      <c r="S17" s="242"/>
      <c r="T17" s="246" t="s">
        <v>85</v>
      </c>
      <c r="U17" s="241"/>
      <c r="V17" s="242"/>
      <c r="W17" s="9"/>
      <c r="X17" s="9"/>
      <c r="Y17" s="23"/>
    </row>
    <row r="18" spans="1:25" ht="20.25" customHeight="1" outlineLevel="2" x14ac:dyDescent="0.35">
      <c r="A18" s="1"/>
      <c r="B18" s="245" t="s">
        <v>317</v>
      </c>
      <c r="C18" s="245"/>
      <c r="D18" s="42" t="s">
        <v>52</v>
      </c>
      <c r="E18" s="39">
        <v>0.01</v>
      </c>
      <c r="F18" s="127"/>
      <c r="G18" s="127"/>
      <c r="H18" s="127"/>
      <c r="I18" s="127"/>
      <c r="J18" s="9"/>
      <c r="K18" s="238" t="s">
        <v>850</v>
      </c>
      <c r="L18" s="240"/>
      <c r="M18" s="243"/>
      <c r="N18" s="238" t="s">
        <v>851</v>
      </c>
      <c r="O18" s="240"/>
      <c r="P18" s="243"/>
      <c r="Q18" s="238" t="s">
        <v>852</v>
      </c>
      <c r="R18" s="240"/>
      <c r="S18" s="243"/>
      <c r="T18" s="238" t="s">
        <v>853</v>
      </c>
      <c r="U18" s="240"/>
      <c r="V18" s="243"/>
      <c r="W18" s="9"/>
      <c r="X18" s="9"/>
      <c r="Y18" s="23"/>
    </row>
    <row r="19" spans="1:25" ht="141.75" customHeight="1" outlineLevel="2" x14ac:dyDescent="0.35">
      <c r="A19" s="1"/>
      <c r="B19" s="245"/>
      <c r="C19" s="245"/>
      <c r="D19" s="42" t="s">
        <v>91</v>
      </c>
      <c r="E19" s="308" t="s">
        <v>854</v>
      </c>
      <c r="F19" s="308"/>
      <c r="G19" s="308"/>
      <c r="H19" s="308"/>
      <c r="I19" s="308"/>
      <c r="J19" s="25"/>
      <c r="K19" s="238"/>
      <c r="L19" s="240"/>
      <c r="M19" s="243"/>
      <c r="N19" s="238"/>
      <c r="O19" s="240"/>
      <c r="P19" s="243"/>
      <c r="Q19" s="238"/>
      <c r="R19" s="240"/>
      <c r="S19" s="243"/>
      <c r="T19" s="238"/>
      <c r="U19" s="240"/>
      <c r="V19" s="243"/>
      <c r="W19" s="9"/>
      <c r="X19" s="9"/>
      <c r="Y19" s="23"/>
    </row>
    <row r="20" spans="1:25" ht="18.75" customHeight="1" outlineLevel="2" x14ac:dyDescent="0.35">
      <c r="A20" s="1"/>
      <c r="B20" s="245"/>
      <c r="C20" s="245"/>
      <c r="D20" s="247" t="s">
        <v>93</v>
      </c>
      <c r="E20" s="248" t="s">
        <v>158</v>
      </c>
      <c r="F20" s="248"/>
      <c r="G20" s="248"/>
      <c r="H20" s="248"/>
      <c r="I20" s="248"/>
      <c r="J20" s="25"/>
      <c r="K20" s="238"/>
      <c r="L20" s="240"/>
      <c r="M20" s="243"/>
      <c r="N20" s="238" t="s">
        <v>306</v>
      </c>
      <c r="O20" s="240"/>
      <c r="P20" s="243"/>
      <c r="Q20" s="238" t="s">
        <v>306</v>
      </c>
      <c r="R20" s="240"/>
      <c r="S20" s="243"/>
      <c r="T20" s="238"/>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324</v>
      </c>
      <c r="L21" s="240"/>
      <c r="M21" s="243"/>
      <c r="N21" s="238" t="s">
        <v>855</v>
      </c>
      <c r="O21" s="240"/>
      <c r="P21" s="243"/>
      <c r="Q21" s="238" t="s">
        <v>845</v>
      </c>
      <c r="R21" s="240"/>
      <c r="S21" s="243"/>
      <c r="T21" s="238" t="s">
        <v>856</v>
      </c>
      <c r="U21" s="240"/>
      <c r="V21" s="243"/>
      <c r="W21" s="9"/>
      <c r="X21" s="9"/>
      <c r="Y21" s="23"/>
    </row>
    <row r="22" spans="1:25" ht="14.5" x14ac:dyDescent="0.35">
      <c r="A22" s="1"/>
      <c r="B22" s="9"/>
      <c r="C22" s="9"/>
      <c r="D22" s="9"/>
      <c r="E22" s="9"/>
      <c r="F22" s="9"/>
      <c r="G22" s="9"/>
      <c r="H22" s="9"/>
      <c r="I22" s="9"/>
      <c r="J22" s="9"/>
      <c r="K22" s="68"/>
      <c r="L22" s="9"/>
      <c r="M22" s="9"/>
      <c r="N22" s="9"/>
      <c r="O22" s="9"/>
      <c r="P22" s="9"/>
      <c r="Q22" s="9"/>
      <c r="R22" s="9"/>
      <c r="S22" s="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54" t="s">
        <v>99</v>
      </c>
      <c r="U23" s="24" t="s">
        <v>100</v>
      </c>
      <c r="V23" s="55" t="s">
        <v>101</v>
      </c>
      <c r="X23" s="9"/>
      <c r="Y23" s="23"/>
    </row>
    <row r="24" spans="1:25" ht="36.75" customHeight="1" x14ac:dyDescent="0.35">
      <c r="A24" s="1"/>
      <c r="B24" s="9"/>
      <c r="C24" s="9"/>
      <c r="D24" s="9"/>
      <c r="F24" s="235" t="s">
        <v>693</v>
      </c>
      <c r="G24" s="236" t="s">
        <v>36</v>
      </c>
      <c r="H24" s="236"/>
      <c r="I24" s="236"/>
      <c r="K24" s="56">
        <v>2</v>
      </c>
      <c r="L24" s="40">
        <v>3</v>
      </c>
      <c r="M24" s="237"/>
      <c r="N24" s="56"/>
      <c r="O24" s="40">
        <v>2</v>
      </c>
      <c r="P24" s="237"/>
      <c r="Q24" s="56"/>
      <c r="R24" s="40"/>
      <c r="S24" s="237"/>
      <c r="T24" s="56"/>
      <c r="U24" s="40"/>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57"/>
      <c r="U25" s="43"/>
      <c r="V25" s="237"/>
      <c r="X25" s="9"/>
      <c r="Y25" s="23"/>
    </row>
    <row r="26" spans="1:25" ht="208.5" customHeight="1" x14ac:dyDescent="0.35">
      <c r="A26" s="1"/>
      <c r="B26" s="9"/>
      <c r="C26" s="9"/>
      <c r="D26" s="9"/>
      <c r="F26" s="235"/>
      <c r="G26" s="236" t="s">
        <v>78</v>
      </c>
      <c r="H26" s="236"/>
      <c r="I26" s="236"/>
      <c r="K26" s="58" t="s">
        <v>857</v>
      </c>
      <c r="L26" s="45" t="s">
        <v>1210</v>
      </c>
      <c r="M26" s="237"/>
      <c r="N26" s="58"/>
      <c r="O26" s="45" t="s">
        <v>1211</v>
      </c>
      <c r="P26" s="237"/>
      <c r="Q26" s="58"/>
      <c r="R26" s="45"/>
      <c r="S26" s="237"/>
      <c r="T26" s="58"/>
      <c r="U26" s="45"/>
      <c r="V26" s="237"/>
      <c r="X26" s="9"/>
      <c r="Y26" s="23"/>
    </row>
    <row r="27" spans="1:25" ht="18" customHeight="1" x14ac:dyDescent="0.35">
      <c r="A27" s="1"/>
      <c r="B27" s="9"/>
      <c r="C27" s="9"/>
      <c r="D27" s="9"/>
      <c r="F27" s="235"/>
      <c r="G27" s="236" t="s">
        <v>105</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F24:F49"/>
    <mergeCell ref="G24:I25"/>
    <mergeCell ref="M24:M26"/>
    <mergeCell ref="P24:P26"/>
    <mergeCell ref="S24:S26"/>
    <mergeCell ref="V24:V26"/>
    <mergeCell ref="G26:I26"/>
    <mergeCell ref="G27:I49"/>
    <mergeCell ref="Q20:S20"/>
    <mergeCell ref="T20:V20"/>
    <mergeCell ref="K21:M21"/>
    <mergeCell ref="N21:P21"/>
    <mergeCell ref="Q21:S21"/>
    <mergeCell ref="T21:V21"/>
    <mergeCell ref="T18:V19"/>
    <mergeCell ref="E19:I19"/>
    <mergeCell ref="D20:D21"/>
    <mergeCell ref="E20:I21"/>
    <mergeCell ref="K20:M20"/>
    <mergeCell ref="N20:P20"/>
    <mergeCell ref="D15:I15"/>
    <mergeCell ref="B18:C21"/>
    <mergeCell ref="K18:M19"/>
    <mergeCell ref="N18:P19"/>
    <mergeCell ref="Q18:S19"/>
    <mergeCell ref="Q17:S17"/>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M12:N12"/>
    <mergeCell ref="O12:P12"/>
    <mergeCell ref="K17:M17"/>
    <mergeCell ref="N17:P17"/>
    <mergeCell ref="K14:K15"/>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s>
  <conditionalFormatting sqref="D15:I15">
    <cfRule type="containsText" dxfId="255" priority="2" operator="containsText" text="Finalizado">
      <formula>NOT(ISERROR(SEARCH("Finalizado",D15)))</formula>
    </cfRule>
    <cfRule type="containsText" dxfId="254" priority="3" operator="containsText" text="No Planificado">
      <formula>NOT(ISERROR(SEARCH("No Planificado",D15)))</formula>
    </cfRule>
    <cfRule type="containsText" dxfId="253" priority="4" operator="containsText" text="A Tiempo">
      <formula>NOT(ISERROR(SEARCH("A Tiempo",D15)))</formula>
    </cfRule>
    <cfRule type="containsText" dxfId="252" priority="5" operator="containsText" text="Retrasado">
      <formula>NOT(ISERROR(SEARCH("Retrasado",D15)))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10">
      <iconSet showValue="0">
        <cfvo type="percent" val="0"/>
        <cfvo type="num" val="2"/>
        <cfvo type="num" val="3"/>
      </iconSet>
    </cfRule>
  </conditionalFormatting>
  <conditionalFormatting sqref="K25:L25">
    <cfRule type="containsText" dxfId="251" priority="20" operator="containsText" text="PENDIENTE">
      <formula>NOT(ISERROR(SEARCH("PENDIENTE",K25)))</formula>
    </cfRule>
    <cfRule type="containsText" dxfId="250" priority="21" operator="containsText" text="NO VALIDADO">
      <formula>NOT(ISERROR(SEARCH("NO VALIDADO",K25)))</formula>
    </cfRule>
    <cfRule type="containsText" dxfId="249" priority="22" operator="containsText" text="VALIDADO">
      <formula>NOT(ISERROR(SEARCH("VALIDADO",K25)))</formula>
    </cfRule>
  </conditionalFormatting>
  <conditionalFormatting sqref="N25:O25">
    <cfRule type="containsText" dxfId="248" priority="17" operator="containsText" text="PENDIENTE">
      <formula>NOT(ISERROR(SEARCH("PENDIENTE",N25)))</formula>
    </cfRule>
    <cfRule type="containsText" dxfId="247" priority="18" operator="containsText" text="NO VALIDADO">
      <formula>NOT(ISERROR(SEARCH("NO VALIDADO",N25)))</formula>
    </cfRule>
    <cfRule type="containsText" dxfId="246" priority="19" operator="containsText" text="VALIDADO">
      <formula>NOT(ISERROR(SEARCH("VALIDADO",N25)))</formula>
    </cfRule>
  </conditionalFormatting>
  <conditionalFormatting sqref="Q25:R25">
    <cfRule type="containsText" dxfId="245" priority="14" operator="containsText" text="PENDIENTE">
      <formula>NOT(ISERROR(SEARCH("PENDIENTE",Q25)))</formula>
    </cfRule>
    <cfRule type="containsText" dxfId="244" priority="15" operator="containsText" text="NO VALIDADO">
      <formula>NOT(ISERROR(SEARCH("NO VALIDADO",Q25)))</formula>
    </cfRule>
    <cfRule type="containsText" dxfId="243" priority="16" operator="containsText" text="VALIDADO">
      <formula>NOT(ISERROR(SEARCH("VALIDADO",Q25)))</formula>
    </cfRule>
  </conditionalFormatting>
  <conditionalFormatting sqref="T25:U25">
    <cfRule type="containsText" dxfId="242" priority="11" operator="containsText" text="PENDIENTE">
      <formula>NOT(ISERROR(SEARCH("PENDIENTE",T25)))</formula>
    </cfRule>
    <cfRule type="containsText" dxfId="241" priority="12" operator="containsText" text="NO VALIDADO">
      <formula>NOT(ISERROR(SEARCH("NO VALIDADO",T25)))</formula>
    </cfRule>
    <cfRule type="containsText" dxfId="240" priority="13" operator="containsText" text="VALIDADO">
      <formula>NOT(ISERROR(SEARCH("VALIDADO",T25)))</formula>
    </cfRule>
  </conditionalFormatting>
  <dataValidations count="6">
    <dataValidation type="list" allowBlank="1" showInputMessage="1" showErrorMessage="1" sqref="K14:K15 O14:O15 S14:S15" xr:uid="{D64AD813-748B-4502-9629-13D60FA5E48C}">
      <formula1>"No Iniciado, En Progreso,Finalizado"</formula1>
    </dataValidation>
    <dataValidation type="list" allowBlank="1" showInputMessage="1" showErrorMessage="1" sqref="M12 Q12 U12" xr:uid="{D9F6A484-A4EF-4486-B618-BCF56625D05F}">
      <formula1>"Mayo,Junio,Julio,Agosto,Septiembre,Octubre"</formula1>
    </dataValidation>
    <dataValidation type="list" allowBlank="1" showInputMessage="1" showErrorMessage="1" sqref="AB14:AB15 R14:R15 N14:N15 V14:V15" xr:uid="{A27D7023-FB39-4C56-9338-6C61F4F5F0EE}">
      <formula1>"No Cumple, Parcial, Cumple, Más que Cumple, Mejor Práctica"</formula1>
    </dataValidation>
    <dataValidation type="list" allowBlank="1" showInputMessage="1" showErrorMessage="1" sqref="O10" xr:uid="{0D690202-763D-4B25-8C13-007A824C87DF}">
      <formula1>"Alta,Baja,No Planificado"</formula1>
    </dataValidation>
    <dataValidation type="list" allowBlank="1" showInputMessage="1" showErrorMessage="1" sqref="S10 Q10" xr:uid="{FFD0681B-B944-44A8-813E-3B6953BB1C6B}">
      <formula1>"Junio,Julio,Agosto,Septiembre,Octubre"</formula1>
    </dataValidation>
    <dataValidation type="list" allowBlank="1" showInputMessage="1" showErrorMessage="1" sqref="D10" xr:uid="{9C1DF63B-EE40-4830-A80C-756B455F9D0A}">
      <formula1>"No Cumple, Parcial,Cumple,Más que Cumple,Mejor Práctica"</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E66D2031-A4C2-4B8E-BA3D-6EBA62F493AA}">
            <x14:iconSet iconSet="3Stars" showValue="0">
              <x14:cfvo type="percent">
                <xm:f>0</xm:f>
              </x14:cfvo>
              <x14:cfvo type="num">
                <xm:f>2</xm:f>
              </x14:cfvo>
              <x14:cfvo type="num">
                <xm:f>3</xm:f>
              </x14:cfvo>
            </x14:iconSet>
          </x14:cfRule>
          <xm:sqref>M10</xm:sqref>
        </x14:conditionalFormatting>
      </x14:conditionalFormattings>
    </ext>
  </extLst>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7C7782C-8947-4E33-B42C-9667597C04FB}">
  <dimension ref="A1:AB51"/>
  <sheetViews>
    <sheetView showGridLines="0" zoomScale="70" zoomScaleNormal="70" workbookViewId="0">
      <pane xSplit="3" ySplit="4" topLeftCell="D7" activePane="bottomRight" state="frozen"/>
      <selection activeCell="K3" sqref="K3:S4"/>
      <selection pane="topRight" activeCell="K3" sqref="K3:S4"/>
      <selection pane="bottomLeft" activeCell="K3" sqref="K3:S4"/>
      <selection pane="bottomRight" activeCell="K3" sqref="K3:S4"/>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24" t="s">
        <v>858</v>
      </c>
      <c r="L3" s="324"/>
      <c r="M3" s="324"/>
      <c r="N3" s="324"/>
      <c r="O3" s="324"/>
      <c r="P3" s="324"/>
      <c r="Q3" s="324"/>
      <c r="R3" s="324"/>
      <c r="S3" s="324"/>
      <c r="T3" s="63"/>
      <c r="U3" s="63"/>
      <c r="V3" s="63"/>
      <c r="W3" s="10"/>
      <c r="X3" s="10"/>
      <c r="Y3" s="12"/>
      <c r="Z3" s="12"/>
      <c r="AA3" s="12"/>
    </row>
    <row r="4" spans="1:28" ht="35.25" customHeight="1" x14ac:dyDescent="0.35">
      <c r="A4" s="1"/>
      <c r="B4" s="1"/>
      <c r="C4" s="10"/>
      <c r="D4" s="255"/>
      <c r="E4" s="255"/>
      <c r="F4" s="255"/>
      <c r="G4" s="255"/>
      <c r="H4" s="255"/>
      <c r="I4" s="255"/>
      <c r="J4" s="61"/>
      <c r="K4" s="325"/>
      <c r="L4" s="325"/>
      <c r="M4" s="325"/>
      <c r="N4" s="325"/>
      <c r="O4" s="325"/>
      <c r="P4" s="325"/>
      <c r="Q4" s="325"/>
      <c r="R4" s="325"/>
      <c r="S4" s="325"/>
      <c r="T4" s="61"/>
      <c r="U4" s="61"/>
      <c r="V4" s="61"/>
      <c r="W4" s="61"/>
      <c r="X4" s="14"/>
      <c r="Y4" s="21"/>
      <c r="Z4" s="22"/>
      <c r="AA4" s="22"/>
    </row>
    <row r="5" spans="1:28" ht="32.5" x14ac:dyDescent="0.6">
      <c r="A5" s="1"/>
      <c r="B5" s="15"/>
      <c r="C5" s="13"/>
      <c r="D5" s="258" t="s">
        <v>49</v>
      </c>
      <c r="E5" s="258"/>
      <c r="F5" s="258"/>
      <c r="G5" s="258"/>
      <c r="H5" s="258"/>
      <c r="I5" s="258"/>
      <c r="J5" s="26"/>
      <c r="K5" s="258" t="s">
        <v>678</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Cumpre</v>
      </c>
      <c r="E7" s="47">
        <f>IF($D7="Não cumpre",0,IF($D7="Parcial",$E$18*0.4,IF($D7="Cumpre",$E$18*0.7,IF($D7="Mais que cumpre",$E$18*0.85,IF($D7="Melhor Prática",$E$18,0)))))</f>
        <v>1.3999999999999999E-2</v>
      </c>
      <c r="F7" s="48">
        <f>IF($K$24&lt;&gt;"",IF($K$24=3,3,IF($K$24=2,2,1)),"")</f>
        <v>3</v>
      </c>
      <c r="G7" s="48">
        <f>IF($N$24&lt;&gt;"",IF($N$24=3,3,IF($N$24=2,2,1)),"")</f>
        <v>3</v>
      </c>
      <c r="H7" s="48">
        <f>IF($Q$24&lt;&gt;"",IF($Q$24=3,3,IF($Q$24=2,2,1)),"")</f>
        <v>2</v>
      </c>
      <c r="I7" s="48" t="str">
        <f>IF($T$24&lt;&gt;"",IF($T$24=3,3,IF($T$24=2,2,1)),"")</f>
        <v/>
      </c>
      <c r="J7" s="32"/>
      <c r="K7" s="49" t="s">
        <v>679</v>
      </c>
      <c r="L7" s="46" t="s">
        <v>60</v>
      </c>
      <c r="M7" s="260" t="s">
        <v>859</v>
      </c>
      <c r="N7" s="260"/>
      <c r="O7" s="260"/>
      <c r="P7" s="46" t="s">
        <v>62</v>
      </c>
      <c r="Q7" s="260" t="s">
        <v>860</v>
      </c>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f>IF(Q10="Junho",6,IF(Q10="Julho",7,IF(Q10="Agosto",8,IF(Q10="Setembro",9,IF(Q10="Outubro",10,"")))))</f>
        <v>8</v>
      </c>
      <c r="R9" s="35"/>
      <c r="S9" s="92" t="str">
        <f>IF(S10="Junho",6,IF(S10="Julho",7,IF(S10="Agosto",8,IF(S10="Setembro",9,IF(S10="Outubro",10,"")))))</f>
        <v/>
      </c>
      <c r="T9" s="33"/>
      <c r="U9" s="33"/>
      <c r="V9" s="33"/>
      <c r="W9" s="1"/>
      <c r="X9" s="1"/>
    </row>
    <row r="10" spans="1:28" ht="59.25" customHeight="1" outlineLevel="1" x14ac:dyDescent="0.35">
      <c r="A10" s="1"/>
      <c r="B10" s="262" t="s">
        <v>681</v>
      </c>
      <c r="C10" s="262"/>
      <c r="D10" s="110" t="s">
        <v>64</v>
      </c>
      <c r="E10" s="51">
        <f>IF($D10="Não cumpre",0,IF($D10="Parcial",$E$18*0.4,IF($D10="Cumpre",$E$18*0.7,IF($D10="Mais que cumpre",$E$18*0.85,IF($D10="Melhor Prática",$E$18,0)))))</f>
        <v>1.7000000000000001E-2</v>
      </c>
      <c r="F10" s="52" t="str">
        <f>IF(K20="D","D","-")</f>
        <v>-</v>
      </c>
      <c r="G10" s="52" t="str">
        <f>IF(N20="D","D","-")</f>
        <v>-</v>
      </c>
      <c r="H10" s="52" t="str">
        <f>IF(Q20="D","D","-")</f>
        <v>-</v>
      </c>
      <c r="I10" s="52" t="str">
        <f>IF(T20="D","D","-")</f>
        <v>-</v>
      </c>
      <c r="J10" s="32"/>
      <c r="K10" s="65" t="s">
        <v>682</v>
      </c>
      <c r="L10" s="50" t="s">
        <v>66</v>
      </c>
      <c r="M10" s="74">
        <v>2</v>
      </c>
      <c r="N10" s="50" t="s">
        <v>67</v>
      </c>
      <c r="O10" s="53" t="s">
        <v>745</v>
      </c>
      <c r="P10" s="50" t="s">
        <v>69</v>
      </c>
      <c r="Q10" s="91" t="s">
        <v>303</v>
      </c>
      <c r="R10" s="50" t="s">
        <v>71</v>
      </c>
      <c r="S10" s="91" t="s">
        <v>830</v>
      </c>
      <c r="T10" s="50" t="s">
        <v>73</v>
      </c>
      <c r="U10" s="53" t="s">
        <v>302</v>
      </c>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684</v>
      </c>
      <c r="C12" s="263"/>
      <c r="D12" s="265" t="str">
        <f>IF(F12="","",IF(AND(I12=3,H12=3,G12=3,F12=3),"Melhor Prática",
IF(AND(H12=3,G12=3,F12=3),"Mais que cumpre",
IF(AND(G12=3,F12=3),"Cumpre",
IF(F12=3,"Parcial","Não cumpre")))))</f>
        <v>Mais que cumpre</v>
      </c>
      <c r="E12" s="266">
        <f>IF($D12="Não cumpre",0,IF($D12="Parcial",$E$18*0.4,IF($D12="Cumpre",$E$18*0.7,IF($D12="Mais que cumpre",$E$18*0.85,IF($D12="Melhor Prática",$E$18,0)))))</f>
        <v>1.7000000000000001E-2</v>
      </c>
      <c r="F12" s="261">
        <f>IF($L$24&lt;&gt;"",IF($L$24=3,3,IF($L$24=2,2,1)),"")</f>
        <v>3</v>
      </c>
      <c r="G12" s="261">
        <f>IF($O$24&lt;&gt;"",IF($O$24=3,3,IF($O$24=2,2,1)),"")</f>
        <v>3</v>
      </c>
      <c r="H12" s="261">
        <f>IF($R$24&lt;&gt;"",IF($R$24=3,3,IF($R$24=2,2,1)),"")</f>
        <v>3</v>
      </c>
      <c r="I12" s="261" t="str">
        <f>IF($U$24&lt;&gt;"",IF($U$24=3,3,IF($U$24=2,2,1)),"")</f>
        <v/>
      </c>
      <c r="J12" s="32"/>
      <c r="K12" s="299" t="s">
        <v>76</v>
      </c>
      <c r="L12" s="251"/>
      <c r="M12" s="249" t="s">
        <v>713</v>
      </c>
      <c r="N12" s="250"/>
      <c r="O12" s="299" t="s">
        <v>76</v>
      </c>
      <c r="P12" s="251"/>
      <c r="Q12" s="249" t="s">
        <v>713</v>
      </c>
      <c r="R12" s="250"/>
      <c r="S12" s="251" t="s">
        <v>76</v>
      </c>
      <c r="T12" s="251"/>
      <c r="U12" s="323"/>
      <c r="V12" s="323"/>
      <c r="W12" s="9"/>
      <c r="X12" s="9"/>
      <c r="Y12" s="23"/>
      <c r="Z12" s="2"/>
      <c r="AA12" s="2"/>
      <c r="AB12" s="2"/>
    </row>
    <row r="13" spans="1:28" ht="35.25" customHeight="1" outlineLevel="1" x14ac:dyDescent="0.35">
      <c r="A13" s="1"/>
      <c r="B13" s="264"/>
      <c r="C13" s="264"/>
      <c r="D13" s="265"/>
      <c r="E13" s="266"/>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79</v>
      </c>
      <c r="W13" s="1"/>
      <c r="X13" s="1"/>
      <c r="Z13" s="3"/>
      <c r="AA13" s="4"/>
      <c r="AB13" s="5"/>
    </row>
    <row r="14" spans="1:28" ht="18.75" customHeight="1" outlineLevel="1" x14ac:dyDescent="0.35">
      <c r="A14" s="1"/>
      <c r="B14" s="264"/>
      <c r="C14" s="264"/>
      <c r="D14" s="265"/>
      <c r="E14" s="266"/>
      <c r="F14" s="38"/>
      <c r="G14" s="38"/>
      <c r="H14" s="38"/>
      <c r="I14" s="38"/>
      <c r="J14" s="32"/>
      <c r="K14" s="238" t="s">
        <v>1043</v>
      </c>
      <c r="L14" s="239" t="s">
        <v>1093</v>
      </c>
      <c r="M14" s="239"/>
      <c r="N14" s="243" t="s">
        <v>1085</v>
      </c>
      <c r="O14" s="238" t="s">
        <v>1040</v>
      </c>
      <c r="P14" s="239" t="s">
        <v>1093</v>
      </c>
      <c r="Q14" s="239"/>
      <c r="R14" s="243" t="s">
        <v>1073</v>
      </c>
      <c r="S14" s="240"/>
      <c r="T14" s="239"/>
      <c r="U14" s="239"/>
      <c r="V14" s="240"/>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IF(OR(AND(S10=U12,S14&lt;&gt;"finalizado"),AND(S10=Q12,O14&lt;&gt;"finalizado"),AND(S10=M12,K14&lt;&gt;"finalizado")),"Atrasado","À Tempo")),"Não Planificado")</f>
        <v>Finalizado</v>
      </c>
      <c r="E15" s="244"/>
      <c r="F15" s="244"/>
      <c r="G15" s="244"/>
      <c r="H15" s="244"/>
      <c r="I15" s="244"/>
      <c r="J15" s="26"/>
      <c r="K15" s="238"/>
      <c r="L15" s="239"/>
      <c r="M15" s="239"/>
      <c r="N15" s="243"/>
      <c r="O15" s="238"/>
      <c r="P15" s="239"/>
      <c r="Q15" s="239"/>
      <c r="R15" s="243"/>
      <c r="S15" s="240"/>
      <c r="T15" s="239"/>
      <c r="U15" s="239"/>
      <c r="V15" s="240"/>
      <c r="W15" s="1"/>
      <c r="X15" s="1"/>
      <c r="Z15" s="6"/>
      <c r="AA15" s="7"/>
      <c r="AB15" s="7"/>
    </row>
    <row r="16" spans="1:28" ht="21" customHeight="1" x14ac:dyDescent="0.4">
      <c r="A16" s="1"/>
      <c r="B16" s="17"/>
      <c r="C16" s="17"/>
      <c r="D16" s="9"/>
      <c r="E16" s="86" t="str">
        <f>IF(COUNTA(F16:I16)=0,"NBC","BC")</f>
        <v>NBC</v>
      </c>
      <c r="F16" s="86"/>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685</v>
      </c>
      <c r="R17" s="241"/>
      <c r="S17" s="242"/>
      <c r="T17" s="246" t="s">
        <v>85</v>
      </c>
      <c r="U17" s="241"/>
      <c r="V17" s="242"/>
      <c r="W17" s="9"/>
      <c r="X17" s="9"/>
      <c r="Y17" s="23"/>
    </row>
    <row r="18" spans="1:25" ht="20.25" customHeight="1" outlineLevel="2" x14ac:dyDescent="0.35">
      <c r="A18" s="1"/>
      <c r="B18" s="245" t="s">
        <v>317</v>
      </c>
      <c r="C18" s="245"/>
      <c r="D18" s="42" t="s">
        <v>52</v>
      </c>
      <c r="E18" s="39">
        <v>0.02</v>
      </c>
      <c r="F18" s="127"/>
      <c r="G18" s="127"/>
      <c r="H18" s="127"/>
      <c r="I18" s="127"/>
      <c r="J18" s="9"/>
      <c r="K18" s="238" t="s">
        <v>861</v>
      </c>
      <c r="L18" s="240"/>
      <c r="M18" s="243"/>
      <c r="N18" s="238" t="s">
        <v>862</v>
      </c>
      <c r="O18" s="240"/>
      <c r="P18" s="243"/>
      <c r="Q18" s="238" t="s">
        <v>863</v>
      </c>
      <c r="R18" s="240"/>
      <c r="S18" s="243"/>
      <c r="T18" s="238" t="s">
        <v>864</v>
      </c>
      <c r="U18" s="240"/>
      <c r="V18" s="243"/>
      <c r="W18" s="9"/>
      <c r="X18" s="9"/>
      <c r="Y18" s="23"/>
    </row>
    <row r="19" spans="1:25" ht="141.75" customHeight="1" outlineLevel="2" x14ac:dyDescent="0.35">
      <c r="A19" s="1"/>
      <c r="B19" s="245"/>
      <c r="C19" s="245"/>
      <c r="D19" s="42" t="s">
        <v>91</v>
      </c>
      <c r="E19" s="308" t="s">
        <v>865</v>
      </c>
      <c r="F19" s="308"/>
      <c r="G19" s="308"/>
      <c r="H19" s="308"/>
      <c r="I19" s="308"/>
      <c r="J19" s="25"/>
      <c r="K19" s="238"/>
      <c r="L19" s="240"/>
      <c r="M19" s="243"/>
      <c r="N19" s="238"/>
      <c r="O19" s="240"/>
      <c r="P19" s="243"/>
      <c r="Q19" s="238"/>
      <c r="R19" s="240"/>
      <c r="S19" s="243"/>
      <c r="T19" s="238"/>
      <c r="U19" s="240"/>
      <c r="V19" s="243"/>
      <c r="W19" s="9"/>
      <c r="X19" s="9"/>
      <c r="Y19" s="23"/>
    </row>
    <row r="20" spans="1:25" ht="18.75" customHeight="1" outlineLevel="2" x14ac:dyDescent="0.35">
      <c r="A20" s="1"/>
      <c r="B20" s="245"/>
      <c r="C20" s="245"/>
      <c r="D20" s="247" t="s">
        <v>93</v>
      </c>
      <c r="E20" s="248" t="s">
        <v>178</v>
      </c>
      <c r="F20" s="248"/>
      <c r="G20" s="248"/>
      <c r="H20" s="248"/>
      <c r="I20" s="248"/>
      <c r="J20" s="25"/>
      <c r="K20" s="238"/>
      <c r="L20" s="240"/>
      <c r="M20" s="243"/>
      <c r="N20" s="238"/>
      <c r="O20" s="240"/>
      <c r="P20" s="243"/>
      <c r="Q20" s="238"/>
      <c r="R20" s="240"/>
      <c r="S20" s="243"/>
      <c r="T20" s="238"/>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866</v>
      </c>
      <c r="L21" s="240"/>
      <c r="M21" s="243"/>
      <c r="N21" s="238" t="s">
        <v>867</v>
      </c>
      <c r="O21" s="240"/>
      <c r="P21" s="243"/>
      <c r="Q21" s="238" t="s">
        <v>665</v>
      </c>
      <c r="R21" s="240"/>
      <c r="S21" s="243"/>
      <c r="T21" s="238" t="s">
        <v>98</v>
      </c>
      <c r="U21" s="240"/>
      <c r="V21" s="243"/>
      <c r="W21" s="9"/>
      <c r="X21" s="9"/>
      <c r="Y21" s="23"/>
    </row>
    <row r="22" spans="1:25" ht="14.5" x14ac:dyDescent="0.35">
      <c r="A22" s="1"/>
      <c r="B22" s="9"/>
      <c r="C22" s="9"/>
      <c r="D22" s="9"/>
      <c r="E22" s="9"/>
      <c r="F22" s="9"/>
      <c r="G22" s="9"/>
      <c r="H22" s="9"/>
      <c r="I22" s="9"/>
      <c r="J22" s="9"/>
      <c r="K22" s="68"/>
      <c r="L22" s="9"/>
      <c r="M22" s="9"/>
      <c r="N22" s="9"/>
      <c r="O22" s="9"/>
      <c r="P22" s="9"/>
      <c r="Q22" s="9"/>
      <c r="R22" s="9"/>
      <c r="S22" s="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54" t="s">
        <v>99</v>
      </c>
      <c r="U23" s="24" t="s">
        <v>100</v>
      </c>
      <c r="V23" s="55" t="s">
        <v>101</v>
      </c>
      <c r="X23" s="9"/>
      <c r="Y23" s="23"/>
    </row>
    <row r="24" spans="1:25" ht="36.75" customHeight="1" x14ac:dyDescent="0.35">
      <c r="A24" s="1"/>
      <c r="B24" s="9"/>
      <c r="C24" s="9"/>
      <c r="D24" s="9"/>
      <c r="F24" s="235" t="s">
        <v>693</v>
      </c>
      <c r="G24" s="236" t="s">
        <v>36</v>
      </c>
      <c r="H24" s="236"/>
      <c r="I24" s="236"/>
      <c r="K24" s="56">
        <v>3</v>
      </c>
      <c r="L24" s="40">
        <v>3</v>
      </c>
      <c r="M24" s="237"/>
      <c r="N24" s="56">
        <v>3</v>
      </c>
      <c r="O24" s="40">
        <v>3</v>
      </c>
      <c r="P24" s="237"/>
      <c r="Q24" s="56">
        <v>2</v>
      </c>
      <c r="R24" s="40">
        <v>3</v>
      </c>
      <c r="S24" s="237"/>
      <c r="T24" s="56"/>
      <c r="U24" s="40"/>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57"/>
      <c r="U25" s="43"/>
      <c r="V25" s="237"/>
      <c r="X25" s="9"/>
      <c r="Y25" s="23"/>
    </row>
    <row r="26" spans="1:25" ht="208.5" customHeight="1" x14ac:dyDescent="0.35">
      <c r="A26" s="1"/>
      <c r="B26" s="9"/>
      <c r="C26" s="9"/>
      <c r="D26" s="9"/>
      <c r="F26" s="235"/>
      <c r="G26" s="236" t="s">
        <v>78</v>
      </c>
      <c r="H26" s="236"/>
      <c r="I26" s="236"/>
      <c r="K26" s="58" t="s">
        <v>868</v>
      </c>
      <c r="L26" s="45"/>
      <c r="M26" s="237"/>
      <c r="N26" s="58" t="s">
        <v>869</v>
      </c>
      <c r="O26" s="45"/>
      <c r="P26" s="237"/>
      <c r="Q26" s="58" t="s">
        <v>870</v>
      </c>
      <c r="R26" s="45" t="s">
        <v>1097</v>
      </c>
      <c r="S26" s="237"/>
      <c r="T26" s="58"/>
      <c r="U26" s="45"/>
      <c r="V26" s="237"/>
      <c r="X26" s="9"/>
      <c r="Y26" s="23"/>
    </row>
    <row r="27" spans="1:25" ht="18" customHeight="1" x14ac:dyDescent="0.35">
      <c r="A27" s="1"/>
      <c r="B27" s="9"/>
      <c r="C27" s="9"/>
      <c r="D27" s="9"/>
      <c r="F27" s="235"/>
      <c r="G27" s="236" t="s">
        <v>105</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F24:F49"/>
    <mergeCell ref="G24:I25"/>
    <mergeCell ref="M24:M26"/>
    <mergeCell ref="P24:P26"/>
    <mergeCell ref="S24:S26"/>
    <mergeCell ref="V24:V26"/>
    <mergeCell ref="G26:I26"/>
    <mergeCell ref="G27:I49"/>
    <mergeCell ref="Q20:S20"/>
    <mergeCell ref="T20:V20"/>
    <mergeCell ref="K21:M21"/>
    <mergeCell ref="N21:P21"/>
    <mergeCell ref="Q21:S21"/>
    <mergeCell ref="T21:V21"/>
    <mergeCell ref="T18:V19"/>
    <mergeCell ref="E19:I19"/>
    <mergeCell ref="D20:D21"/>
    <mergeCell ref="E20:I21"/>
    <mergeCell ref="K20:M20"/>
    <mergeCell ref="N20:P20"/>
    <mergeCell ref="D15:I15"/>
    <mergeCell ref="B18:C21"/>
    <mergeCell ref="K18:M19"/>
    <mergeCell ref="N18:P19"/>
    <mergeCell ref="Q18:S19"/>
    <mergeCell ref="Q17:S17"/>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M12:N12"/>
    <mergeCell ref="O12:P12"/>
    <mergeCell ref="K17:M17"/>
    <mergeCell ref="N17:P17"/>
    <mergeCell ref="K14:K15"/>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s>
  <conditionalFormatting sqref="D15:I15">
    <cfRule type="containsText" dxfId="239" priority="2" operator="containsText" text="Finalizado">
      <formula>NOT(ISERROR(SEARCH("Finalizado",D15)))</formula>
    </cfRule>
    <cfRule type="containsText" dxfId="238" priority="3" operator="containsText" text="No Planificado">
      <formula>NOT(ISERROR(SEARCH("No Planificado",D15)))</formula>
    </cfRule>
    <cfRule type="containsText" dxfId="237" priority="4" operator="containsText" text="A Tiempo">
      <formula>NOT(ISERROR(SEARCH("A Tiempo",D15)))</formula>
    </cfRule>
    <cfRule type="containsText" dxfId="236" priority="5" operator="containsText" text="Retrasado">
      <formula>NOT(ISERROR(SEARCH("Retrasado",D15)))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10">
      <iconSet showValue="0">
        <cfvo type="percent" val="0"/>
        <cfvo type="num" val="2"/>
        <cfvo type="num" val="3"/>
      </iconSet>
    </cfRule>
  </conditionalFormatting>
  <conditionalFormatting sqref="K25:L25">
    <cfRule type="containsText" dxfId="235" priority="20" operator="containsText" text="PENDIENTE">
      <formula>NOT(ISERROR(SEARCH("PENDIENTE",K25)))</formula>
    </cfRule>
    <cfRule type="containsText" dxfId="234" priority="21" operator="containsText" text="NO VALIDADO">
      <formula>NOT(ISERROR(SEARCH("NO VALIDADO",K25)))</formula>
    </cfRule>
    <cfRule type="containsText" dxfId="233" priority="22" operator="containsText" text="VALIDADO">
      <formula>NOT(ISERROR(SEARCH("VALIDADO",K25)))</formula>
    </cfRule>
  </conditionalFormatting>
  <conditionalFormatting sqref="N25:O25">
    <cfRule type="containsText" dxfId="232" priority="17" operator="containsText" text="PENDIENTE">
      <formula>NOT(ISERROR(SEARCH("PENDIENTE",N25)))</formula>
    </cfRule>
    <cfRule type="containsText" dxfId="231" priority="18" operator="containsText" text="NO VALIDADO">
      <formula>NOT(ISERROR(SEARCH("NO VALIDADO",N25)))</formula>
    </cfRule>
    <cfRule type="containsText" dxfId="230" priority="19" operator="containsText" text="VALIDADO">
      <formula>NOT(ISERROR(SEARCH("VALIDADO",N25)))</formula>
    </cfRule>
  </conditionalFormatting>
  <conditionalFormatting sqref="Q25:R25">
    <cfRule type="containsText" dxfId="229" priority="14" operator="containsText" text="PENDIENTE">
      <formula>NOT(ISERROR(SEARCH("PENDIENTE",Q25)))</formula>
    </cfRule>
    <cfRule type="containsText" dxfId="228" priority="15" operator="containsText" text="NO VALIDADO">
      <formula>NOT(ISERROR(SEARCH("NO VALIDADO",Q25)))</formula>
    </cfRule>
    <cfRule type="containsText" dxfId="227" priority="16" operator="containsText" text="VALIDADO">
      <formula>NOT(ISERROR(SEARCH("VALIDADO",Q25)))</formula>
    </cfRule>
  </conditionalFormatting>
  <conditionalFormatting sqref="T25:U25">
    <cfRule type="containsText" dxfId="226" priority="11" operator="containsText" text="PENDIENTE">
      <formula>NOT(ISERROR(SEARCH("PENDIENTE",T25)))</formula>
    </cfRule>
    <cfRule type="containsText" dxfId="225" priority="12" operator="containsText" text="NO VALIDADO">
      <formula>NOT(ISERROR(SEARCH("NO VALIDADO",T25)))</formula>
    </cfRule>
    <cfRule type="containsText" dxfId="224" priority="13" operator="containsText" text="VALIDADO">
      <formula>NOT(ISERROR(SEARCH("VALIDADO",T25)))</formula>
    </cfRule>
  </conditionalFormatting>
  <dataValidations count="6">
    <dataValidation type="list" allowBlank="1" showInputMessage="1" showErrorMessage="1" sqref="D10" xr:uid="{89350949-6C14-4905-91D6-C859806C1731}">
      <formula1>"No Cumple, Parcial,Cumple,Más que Cumple,Mejor Práctica"</formula1>
    </dataValidation>
    <dataValidation type="list" allowBlank="1" showInputMessage="1" showErrorMessage="1" sqref="S10 Q10" xr:uid="{A39F93AA-3AF4-4A1C-89FB-596204506C3F}">
      <formula1>"Junio,Julio,Agosto,Septiembre,Octubre"</formula1>
    </dataValidation>
    <dataValidation type="list" allowBlank="1" showInputMessage="1" showErrorMessage="1" sqref="O10" xr:uid="{C9BC0BC0-2F10-4D1C-B71A-2480DA87FC49}">
      <formula1>"Alta,Baja,No Planificado"</formula1>
    </dataValidation>
    <dataValidation type="list" allowBlank="1" showInputMessage="1" showErrorMessage="1" sqref="AB14:AB15 R14:R15 N14:N15 V14:V15" xr:uid="{D203DD7F-3340-4143-869D-B41D3B02EFD9}">
      <formula1>"No Cumple, Parcial, Cumple, Más que Cumple, Mejor Práctica"</formula1>
    </dataValidation>
    <dataValidation type="list" allowBlank="1" showInputMessage="1" showErrorMessage="1" sqref="M12 Q12 U12" xr:uid="{1C7080B1-CBB1-4395-9329-F8231937F5FB}">
      <formula1>"Mayo,Junio,Julio,Agosto,Septiembre,Octubre"</formula1>
    </dataValidation>
    <dataValidation type="list" allowBlank="1" showInputMessage="1" showErrorMessage="1" sqref="K14:K15 O14:O15 S14:S15" xr:uid="{B4D4AD33-E924-40D5-A5D5-D1A94CF5A439}">
      <formula1>"No Iniciado, En Progreso,Finalizado"</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F2F331DE-3AAB-4429-B3D1-1E42267FD8B4}">
            <x14:iconSet iconSet="3Stars" showValue="0">
              <x14:cfvo type="percent">
                <xm:f>0</xm:f>
              </x14:cfvo>
              <x14:cfvo type="num">
                <xm:f>2</xm:f>
              </x14:cfvo>
              <x14:cfvo type="num">
                <xm:f>3</xm:f>
              </x14:cfvo>
            </x14:iconSet>
          </x14:cfRule>
          <xm:sqref>M10</xm:sqref>
        </x14:conditionalFormatting>
      </x14:conditionalFormattings>
    </ext>
  </extLst>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2F2AEC9-3DB5-4CE6-A8D0-EFA3B633E966}">
  <dimension ref="A1:AB51"/>
  <sheetViews>
    <sheetView showGridLines="0" zoomScale="60" zoomScaleNormal="60" workbookViewId="0">
      <pane xSplit="3" ySplit="4" topLeftCell="D20" activePane="bottomRight" state="frozen"/>
      <selection activeCell="K3" sqref="K3:S4"/>
      <selection pane="topRight" activeCell="K3" sqref="K3:S4"/>
      <selection pane="bottomLeft" activeCell="K3" sqref="K3:S4"/>
      <selection pane="bottomRight" activeCell="K20" sqref="K20:M20"/>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24" t="s">
        <v>871</v>
      </c>
      <c r="L3" s="324"/>
      <c r="M3" s="324"/>
      <c r="N3" s="324"/>
      <c r="O3" s="324"/>
      <c r="P3" s="324"/>
      <c r="Q3" s="324"/>
      <c r="R3" s="324"/>
      <c r="S3" s="324"/>
      <c r="T3" s="63"/>
      <c r="U3" s="63"/>
      <c r="V3" s="63"/>
      <c r="W3" s="10"/>
      <c r="X3" s="10"/>
      <c r="Y3" s="12"/>
      <c r="Z3" s="12"/>
      <c r="AA3" s="12"/>
    </row>
    <row r="4" spans="1:28" ht="35.25" customHeight="1" x14ac:dyDescent="0.35">
      <c r="A4" s="1"/>
      <c r="B4" s="1"/>
      <c r="C4" s="10"/>
      <c r="D4" s="255"/>
      <c r="E4" s="255"/>
      <c r="F4" s="255"/>
      <c r="G4" s="255"/>
      <c r="H4" s="255"/>
      <c r="I4" s="255"/>
      <c r="J4" s="61"/>
      <c r="K4" s="325"/>
      <c r="L4" s="325"/>
      <c r="M4" s="325"/>
      <c r="N4" s="325"/>
      <c r="O4" s="325"/>
      <c r="P4" s="325"/>
      <c r="Q4" s="325"/>
      <c r="R4" s="325"/>
      <c r="S4" s="325"/>
      <c r="T4" s="61"/>
      <c r="U4" s="61"/>
      <c r="V4" s="61"/>
      <c r="W4" s="61"/>
      <c r="X4" s="14"/>
      <c r="Y4" s="21"/>
      <c r="Z4" s="22"/>
      <c r="AA4" s="22"/>
    </row>
    <row r="5" spans="1:28" ht="32.5" x14ac:dyDescent="0.6">
      <c r="A5" s="1"/>
      <c r="B5" s="15"/>
      <c r="C5" s="13"/>
      <c r="D5" s="258" t="s">
        <v>49</v>
      </c>
      <c r="E5" s="258"/>
      <c r="F5" s="258"/>
      <c r="G5" s="258"/>
      <c r="H5" s="258"/>
      <c r="I5" s="258"/>
      <c r="J5" s="26"/>
      <c r="K5" s="258" t="s">
        <v>678</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Mais que cumpre</v>
      </c>
      <c r="E7" s="47">
        <f>IF($D7="Não cumpre",0,IF($D7="Parcial",$E$18*0.4,IF($D7="Cumpre",$E$18*0.7,IF($D7="Mais que cumpre",$E$18*0.85,IF($D7="Melhor Prática",$E$18,0)))))</f>
        <v>2.1250000000000002E-2</v>
      </c>
      <c r="F7" s="48">
        <f>IF($K$24&lt;&gt;"",IF($K$24=3,3,IF($K$24=2,2,1)),"")</f>
        <v>3</v>
      </c>
      <c r="G7" s="48">
        <f>IF($N$24&lt;&gt;"",IF($N$24=3,3,IF($N$24=2,2,1)),"")</f>
        <v>3</v>
      </c>
      <c r="H7" s="48">
        <f>IF($Q$24&lt;&gt;"",IF($Q$24=3,3,IF($Q$24=2,2,1)),"")</f>
        <v>3</v>
      </c>
      <c r="I7" s="48" t="str">
        <f>IF($T$24&lt;&gt;"",IF($T$24=3,3,IF($T$24=2,2,1)),"")</f>
        <v/>
      </c>
      <c r="J7" s="32"/>
      <c r="K7" s="49" t="s">
        <v>679</v>
      </c>
      <c r="L7" s="46" t="s">
        <v>60</v>
      </c>
      <c r="M7" s="260" t="s">
        <v>872</v>
      </c>
      <c r="N7" s="260"/>
      <c r="O7" s="260"/>
      <c r="P7" s="46" t="s">
        <v>62</v>
      </c>
      <c r="Q7" s="260" t="s">
        <v>873</v>
      </c>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f>IF(Q10="Junho",6,IF(Q10="Julho",7,IF(Q10="Agosto",8,IF(Q10="Setembro",9,IF(Q10="Outubro",10,"")))))</f>
        <v>8</v>
      </c>
      <c r="R9" s="35"/>
      <c r="S9" s="92" t="str">
        <f>IF(S10="Junho",6,IF(S10="Julho",7,IF(S10="Agosto",8,IF(S10="Setembro",9,IF(S10="Outubro",10,"")))))</f>
        <v/>
      </c>
      <c r="T9" s="33"/>
      <c r="U9" s="33"/>
      <c r="V9" s="33"/>
      <c r="W9" s="1"/>
      <c r="X9" s="1"/>
    </row>
    <row r="10" spans="1:28" ht="59.25" customHeight="1" outlineLevel="1" x14ac:dyDescent="0.35">
      <c r="A10" s="1"/>
      <c r="B10" s="262" t="s">
        <v>681</v>
      </c>
      <c r="C10" s="262"/>
      <c r="D10" s="110" t="s">
        <v>64</v>
      </c>
      <c r="E10" s="51">
        <f>IF($D10="Não cumpre",0,IF($D10="Parcial",$E$18*0.4,IF($D10="Cumpre",$E$18*0.7,IF($D10="Mais que cumpre",$E$18*0.85,IF($D10="Melhor Prática",$E$18,0)))))</f>
        <v>2.1250000000000002E-2</v>
      </c>
      <c r="F10" s="52" t="str">
        <f>IF(K20="D","D","-")</f>
        <v>-</v>
      </c>
      <c r="G10" s="52" t="str">
        <f>IF(N20="D","D","-")</f>
        <v>D</v>
      </c>
      <c r="H10" s="52" t="str">
        <f>IF(Q20="D","D","-")</f>
        <v>D</v>
      </c>
      <c r="I10" s="52" t="str">
        <f>IF(T20="D","D","-")</f>
        <v>D</v>
      </c>
      <c r="J10" s="32"/>
      <c r="K10" s="65" t="s">
        <v>682</v>
      </c>
      <c r="L10" s="50" t="s">
        <v>66</v>
      </c>
      <c r="M10" s="74">
        <v>3</v>
      </c>
      <c r="N10" s="50" t="s">
        <v>67</v>
      </c>
      <c r="O10" s="53" t="s">
        <v>315</v>
      </c>
      <c r="P10" s="50" t="s">
        <v>69</v>
      </c>
      <c r="Q10" s="91" t="s">
        <v>303</v>
      </c>
      <c r="R10" s="50" t="s">
        <v>71</v>
      </c>
      <c r="S10" s="91" t="s">
        <v>713</v>
      </c>
      <c r="T10" s="50" t="s">
        <v>73</v>
      </c>
      <c r="U10" s="53" t="s">
        <v>874</v>
      </c>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684</v>
      </c>
      <c r="C12" s="263"/>
      <c r="D12" s="265" t="str">
        <f>IF(F12="","",IF(AND(I12=3,H12=3,G12=3,F12=3),"Melhor Prática",
IF(AND(H12=3,G12=3,F12=3),"Mais que cumpre",
IF(AND(G12=3,F12=3),"Cumpre",
IF(F12=3,"Parcial","Não cumpre")))))</f>
        <v>Mais que cumpre</v>
      </c>
      <c r="E12" s="266">
        <f>IF($D12="Não cumpre",0,IF($D12="Parcial",$E$18*0.4,IF($D12="Cumpre",$E$18*0.7,IF($D12="Mais que cumpre",$E$18*0.85,IF($D12="Melhor Prática",$E$18,0)))))</f>
        <v>2.1250000000000002E-2</v>
      </c>
      <c r="F12" s="261">
        <f>IF($L$24&lt;&gt;"",IF($L$24=3,3,IF($L$24=2,2,1)),"")</f>
        <v>3</v>
      </c>
      <c r="G12" s="261">
        <f>IF($O$24&lt;&gt;"",IF($O$24=3,3,IF($O$24=2,2,1)),"")</f>
        <v>3</v>
      </c>
      <c r="H12" s="261">
        <f>IF($R$24&lt;&gt;"",IF($R$24=3,3,IF($R$24=2,2,1)),"")</f>
        <v>3</v>
      </c>
      <c r="I12" s="261" t="str">
        <f>IF($U$24&lt;&gt;"",IF($U$24=3,3,IF($U$24=2,2,1)),"")</f>
        <v/>
      </c>
      <c r="J12" s="32"/>
      <c r="K12" s="299" t="s">
        <v>76</v>
      </c>
      <c r="L12" s="251"/>
      <c r="M12" s="249" t="s">
        <v>713</v>
      </c>
      <c r="N12" s="250"/>
      <c r="O12" s="299" t="s">
        <v>76</v>
      </c>
      <c r="P12" s="251"/>
      <c r="Q12" s="249"/>
      <c r="R12" s="250"/>
      <c r="S12" s="251" t="s">
        <v>76</v>
      </c>
      <c r="T12" s="251"/>
      <c r="U12" s="323"/>
      <c r="V12" s="323"/>
      <c r="W12" s="9"/>
      <c r="X12" s="9"/>
      <c r="Y12" s="23"/>
      <c r="Z12" s="2"/>
      <c r="AA12" s="2"/>
      <c r="AB12" s="2"/>
    </row>
    <row r="13" spans="1:28" ht="35.25" customHeight="1" outlineLevel="1" x14ac:dyDescent="0.35">
      <c r="A13" s="1"/>
      <c r="B13" s="264"/>
      <c r="C13" s="264"/>
      <c r="D13" s="265"/>
      <c r="E13" s="266"/>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79</v>
      </c>
      <c r="W13" s="1"/>
      <c r="X13" s="1"/>
      <c r="Z13" s="3"/>
      <c r="AA13" s="4"/>
      <c r="AB13" s="5"/>
    </row>
    <row r="14" spans="1:28" ht="18.75" customHeight="1" outlineLevel="1" x14ac:dyDescent="0.35">
      <c r="A14" s="1"/>
      <c r="B14" s="264"/>
      <c r="C14" s="264"/>
      <c r="D14" s="265"/>
      <c r="E14" s="266"/>
      <c r="F14" s="38"/>
      <c r="G14" s="38"/>
      <c r="H14" s="38"/>
      <c r="I14" s="38"/>
      <c r="J14" s="32"/>
      <c r="K14" s="238" t="s">
        <v>1043</v>
      </c>
      <c r="L14" s="239"/>
      <c r="M14" s="239"/>
      <c r="N14" s="243" t="s">
        <v>1073</v>
      </c>
      <c r="O14" s="238"/>
      <c r="P14" s="239"/>
      <c r="Q14" s="239"/>
      <c r="R14" s="243"/>
      <c r="S14" s="240"/>
      <c r="T14" s="239"/>
      <c r="U14" s="239"/>
      <c r="V14" s="240"/>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IF(OR(AND(S10=U12,S14&lt;&gt;"finalizado"),AND(S10=Q12,O14&lt;&gt;"finalizado"),AND(S10=M12,K14&lt;&gt;"finalizado")),"Atrasado","À Tempo")),"Não Planificado")</f>
        <v>Atrasado</v>
      </c>
      <c r="E15" s="244"/>
      <c r="F15" s="244"/>
      <c r="G15" s="244"/>
      <c r="H15" s="244"/>
      <c r="I15" s="244"/>
      <c r="J15" s="26"/>
      <c r="K15" s="238"/>
      <c r="L15" s="239"/>
      <c r="M15" s="239"/>
      <c r="N15" s="243"/>
      <c r="O15" s="238"/>
      <c r="P15" s="239"/>
      <c r="Q15" s="239"/>
      <c r="R15" s="243"/>
      <c r="S15" s="240"/>
      <c r="T15" s="239"/>
      <c r="U15" s="239"/>
      <c r="V15" s="240"/>
      <c r="W15" s="1"/>
      <c r="X15" s="1"/>
      <c r="Z15" s="6"/>
      <c r="AA15" s="7"/>
      <c r="AB15" s="7"/>
    </row>
    <row r="16" spans="1:28" ht="21" customHeight="1" x14ac:dyDescent="0.4">
      <c r="A16" s="1"/>
      <c r="B16" s="17"/>
      <c r="C16" s="17"/>
      <c r="D16" s="9"/>
      <c r="E16" s="86" t="str">
        <f>IF(COUNTA(F16:I16)=0,"NBC","BC")</f>
        <v>NBC</v>
      </c>
      <c r="F16" s="86"/>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685</v>
      </c>
      <c r="R17" s="241"/>
      <c r="S17" s="242"/>
      <c r="T17" s="246" t="s">
        <v>85</v>
      </c>
      <c r="U17" s="241"/>
      <c r="V17" s="242"/>
      <c r="W17" s="9"/>
      <c r="X17" s="9"/>
      <c r="Y17" s="23"/>
    </row>
    <row r="18" spans="1:25" ht="20.25" customHeight="1" outlineLevel="2" x14ac:dyDescent="0.35">
      <c r="A18" s="1"/>
      <c r="B18" s="245" t="s">
        <v>317</v>
      </c>
      <c r="C18" s="245"/>
      <c r="D18" s="42" t="s">
        <v>52</v>
      </c>
      <c r="E18" s="39">
        <v>2.5000000000000001E-2</v>
      </c>
      <c r="F18" s="127"/>
      <c r="G18" s="127"/>
      <c r="H18" s="127"/>
      <c r="I18" s="127"/>
      <c r="J18" s="9"/>
      <c r="K18" s="238" t="s">
        <v>875</v>
      </c>
      <c r="L18" s="240"/>
      <c r="M18" s="243"/>
      <c r="N18" s="238" t="s">
        <v>876</v>
      </c>
      <c r="O18" s="240"/>
      <c r="P18" s="243"/>
      <c r="Q18" s="238" t="s">
        <v>877</v>
      </c>
      <c r="R18" s="240"/>
      <c r="S18" s="243"/>
      <c r="T18" s="238" t="s">
        <v>878</v>
      </c>
      <c r="U18" s="240"/>
      <c r="V18" s="243"/>
      <c r="W18" s="9"/>
      <c r="X18" s="9"/>
      <c r="Y18" s="23"/>
    </row>
    <row r="19" spans="1:25" ht="141.75" customHeight="1" outlineLevel="2" x14ac:dyDescent="0.35">
      <c r="A19" s="1"/>
      <c r="B19" s="245"/>
      <c r="C19" s="245"/>
      <c r="D19" s="42" t="s">
        <v>91</v>
      </c>
      <c r="E19" s="308" t="s">
        <v>879</v>
      </c>
      <c r="F19" s="308"/>
      <c r="G19" s="308"/>
      <c r="H19" s="308"/>
      <c r="I19" s="308"/>
      <c r="J19" s="25"/>
      <c r="K19" s="238"/>
      <c r="L19" s="240"/>
      <c r="M19" s="243"/>
      <c r="N19" s="238"/>
      <c r="O19" s="240"/>
      <c r="P19" s="243"/>
      <c r="Q19" s="238"/>
      <c r="R19" s="240"/>
      <c r="S19" s="243"/>
      <c r="T19" s="238"/>
      <c r="U19" s="240"/>
      <c r="V19" s="243"/>
      <c r="W19" s="9"/>
      <c r="X19" s="9"/>
      <c r="Y19" s="23"/>
    </row>
    <row r="20" spans="1:25" ht="18.75" customHeight="1" outlineLevel="2" x14ac:dyDescent="0.35">
      <c r="A20" s="1"/>
      <c r="B20" s="245"/>
      <c r="C20" s="245"/>
      <c r="D20" s="247" t="s">
        <v>93</v>
      </c>
      <c r="E20" s="248" t="s">
        <v>178</v>
      </c>
      <c r="F20" s="248"/>
      <c r="G20" s="248"/>
      <c r="H20" s="248"/>
      <c r="I20" s="248"/>
      <c r="J20" s="25"/>
      <c r="K20" s="238"/>
      <c r="L20" s="240"/>
      <c r="M20" s="243"/>
      <c r="N20" s="238" t="s">
        <v>306</v>
      </c>
      <c r="O20" s="240"/>
      <c r="P20" s="243"/>
      <c r="Q20" s="238" t="s">
        <v>306</v>
      </c>
      <c r="R20" s="240"/>
      <c r="S20" s="243"/>
      <c r="T20" s="238" t="s">
        <v>306</v>
      </c>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866</v>
      </c>
      <c r="L21" s="240"/>
      <c r="M21" s="243"/>
      <c r="N21" s="238" t="s">
        <v>338</v>
      </c>
      <c r="O21" s="240"/>
      <c r="P21" s="243"/>
      <c r="Q21" s="238" t="s">
        <v>880</v>
      </c>
      <c r="R21" s="240"/>
      <c r="S21" s="243"/>
      <c r="T21" s="238" t="s">
        <v>881</v>
      </c>
      <c r="U21" s="240"/>
      <c r="V21" s="243"/>
      <c r="W21" s="9"/>
      <c r="X21" s="9"/>
      <c r="Y21" s="23"/>
    </row>
    <row r="22" spans="1:25" ht="14.5" x14ac:dyDescent="0.35">
      <c r="A22" s="1"/>
      <c r="B22" s="9"/>
      <c r="C22" s="9"/>
      <c r="D22" s="9"/>
      <c r="E22" s="9"/>
      <c r="F22" s="9"/>
      <c r="G22" s="9"/>
      <c r="H22" s="9"/>
      <c r="I22" s="9"/>
      <c r="J22" s="9"/>
      <c r="K22" s="68"/>
      <c r="L22" s="9"/>
      <c r="M22" s="9"/>
      <c r="N22" s="9"/>
      <c r="O22" s="9"/>
      <c r="P22" s="9"/>
      <c r="Q22" s="9"/>
      <c r="R22" s="9"/>
      <c r="S22" s="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54" t="s">
        <v>99</v>
      </c>
      <c r="U23" s="24" t="s">
        <v>100</v>
      </c>
      <c r="V23" s="55" t="s">
        <v>101</v>
      </c>
      <c r="X23" s="9"/>
      <c r="Y23" s="23"/>
    </row>
    <row r="24" spans="1:25" ht="36.75" customHeight="1" x14ac:dyDescent="0.35">
      <c r="A24" s="1"/>
      <c r="B24" s="9"/>
      <c r="C24" s="9"/>
      <c r="D24" s="9"/>
      <c r="F24" s="235" t="s">
        <v>693</v>
      </c>
      <c r="G24" s="236" t="s">
        <v>36</v>
      </c>
      <c r="H24" s="236"/>
      <c r="I24" s="236"/>
      <c r="K24" s="56">
        <v>3</v>
      </c>
      <c r="L24" s="40">
        <v>3</v>
      </c>
      <c r="M24" s="237"/>
      <c r="N24" s="56">
        <v>3</v>
      </c>
      <c r="O24" s="40">
        <v>3</v>
      </c>
      <c r="P24" s="237"/>
      <c r="Q24" s="56">
        <v>3</v>
      </c>
      <c r="R24" s="40">
        <v>3</v>
      </c>
      <c r="S24" s="237"/>
      <c r="T24" s="56"/>
      <c r="U24" s="40"/>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57"/>
      <c r="U25" s="43"/>
      <c r="V25" s="237"/>
      <c r="X25" s="9"/>
      <c r="Y25" s="23"/>
    </row>
    <row r="26" spans="1:25" ht="208.5" customHeight="1" x14ac:dyDescent="0.35">
      <c r="A26" s="1"/>
      <c r="B26" s="9"/>
      <c r="C26" s="9"/>
      <c r="D26" s="9"/>
      <c r="F26" s="235"/>
      <c r="G26" s="236" t="s">
        <v>78</v>
      </c>
      <c r="H26" s="236"/>
      <c r="I26" s="236"/>
      <c r="K26" s="58" t="s">
        <v>882</v>
      </c>
      <c r="L26" s="45"/>
      <c r="M26" s="237"/>
      <c r="N26" s="58" t="s">
        <v>883</v>
      </c>
      <c r="O26" s="45" t="s">
        <v>1213</v>
      </c>
      <c r="P26" s="237"/>
      <c r="Q26" s="58" t="s">
        <v>873</v>
      </c>
      <c r="R26" s="45" t="s">
        <v>1213</v>
      </c>
      <c r="S26" s="237"/>
      <c r="T26" s="58"/>
      <c r="U26" s="45"/>
      <c r="V26" s="237"/>
      <c r="X26" s="9"/>
      <c r="Y26" s="23"/>
    </row>
    <row r="27" spans="1:25" ht="18" customHeight="1" x14ac:dyDescent="0.35">
      <c r="A27" s="1"/>
      <c r="B27" s="9"/>
      <c r="C27" s="9"/>
      <c r="D27" s="9"/>
      <c r="F27" s="235"/>
      <c r="G27" s="236" t="s">
        <v>105</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F24:F49"/>
    <mergeCell ref="G24:I25"/>
    <mergeCell ref="M24:M26"/>
    <mergeCell ref="P24:P26"/>
    <mergeCell ref="S24:S26"/>
    <mergeCell ref="V24:V26"/>
    <mergeCell ref="G26:I26"/>
    <mergeCell ref="G27:I49"/>
    <mergeCell ref="Q20:S20"/>
    <mergeCell ref="T20:V20"/>
    <mergeCell ref="K21:M21"/>
    <mergeCell ref="N21:P21"/>
    <mergeCell ref="Q21:S21"/>
    <mergeCell ref="T21:V21"/>
    <mergeCell ref="T18:V19"/>
    <mergeCell ref="E19:I19"/>
    <mergeCell ref="D20:D21"/>
    <mergeCell ref="E20:I21"/>
    <mergeCell ref="K20:M20"/>
    <mergeCell ref="N20:P20"/>
    <mergeCell ref="D15:I15"/>
    <mergeCell ref="B18:C21"/>
    <mergeCell ref="K18:M19"/>
    <mergeCell ref="N18:P19"/>
    <mergeCell ref="Q18:S19"/>
    <mergeCell ref="Q17:S17"/>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M12:N12"/>
    <mergeCell ref="O12:P12"/>
    <mergeCell ref="K17:M17"/>
    <mergeCell ref="N17:P17"/>
    <mergeCell ref="K14:K15"/>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s>
  <conditionalFormatting sqref="D15:I15">
    <cfRule type="containsText" dxfId="223" priority="2" operator="containsText" text="Finalizado">
      <formula>NOT(ISERROR(SEARCH("Finalizado",D15)))</formula>
    </cfRule>
    <cfRule type="containsText" dxfId="222" priority="3" operator="containsText" text="No Planificado">
      <formula>NOT(ISERROR(SEARCH("No Planificado",D15)))</formula>
    </cfRule>
    <cfRule type="containsText" dxfId="221" priority="4" operator="containsText" text="A Tiempo">
      <formula>NOT(ISERROR(SEARCH("A Tiempo",D15)))</formula>
    </cfRule>
    <cfRule type="containsText" dxfId="220" priority="5" operator="containsText" text="Retrasado">
      <formula>NOT(ISERROR(SEARCH("Retrasado",D15)))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10">
      <iconSet showValue="0">
        <cfvo type="percent" val="0"/>
        <cfvo type="num" val="2"/>
        <cfvo type="num" val="3"/>
      </iconSet>
    </cfRule>
  </conditionalFormatting>
  <conditionalFormatting sqref="K25:L25">
    <cfRule type="containsText" dxfId="219" priority="20" operator="containsText" text="PENDIENTE">
      <formula>NOT(ISERROR(SEARCH("PENDIENTE",K25)))</formula>
    </cfRule>
    <cfRule type="containsText" dxfId="218" priority="21" operator="containsText" text="NO VALIDADO">
      <formula>NOT(ISERROR(SEARCH("NO VALIDADO",K25)))</formula>
    </cfRule>
    <cfRule type="containsText" dxfId="217" priority="22" operator="containsText" text="VALIDADO">
      <formula>NOT(ISERROR(SEARCH("VALIDADO",K25)))</formula>
    </cfRule>
  </conditionalFormatting>
  <conditionalFormatting sqref="N25:O25">
    <cfRule type="containsText" dxfId="216" priority="17" operator="containsText" text="PENDIENTE">
      <formula>NOT(ISERROR(SEARCH("PENDIENTE",N25)))</formula>
    </cfRule>
    <cfRule type="containsText" dxfId="215" priority="18" operator="containsText" text="NO VALIDADO">
      <formula>NOT(ISERROR(SEARCH("NO VALIDADO",N25)))</formula>
    </cfRule>
    <cfRule type="containsText" dxfId="214" priority="19" operator="containsText" text="VALIDADO">
      <formula>NOT(ISERROR(SEARCH("VALIDADO",N25)))</formula>
    </cfRule>
  </conditionalFormatting>
  <conditionalFormatting sqref="Q25:R25">
    <cfRule type="containsText" dxfId="213" priority="14" operator="containsText" text="PENDIENTE">
      <formula>NOT(ISERROR(SEARCH("PENDIENTE",Q25)))</formula>
    </cfRule>
    <cfRule type="containsText" dxfId="212" priority="15" operator="containsText" text="NO VALIDADO">
      <formula>NOT(ISERROR(SEARCH("NO VALIDADO",Q25)))</formula>
    </cfRule>
    <cfRule type="containsText" dxfId="211" priority="16" operator="containsText" text="VALIDADO">
      <formula>NOT(ISERROR(SEARCH("VALIDADO",Q25)))</formula>
    </cfRule>
  </conditionalFormatting>
  <conditionalFormatting sqref="T25:U25">
    <cfRule type="containsText" dxfId="210" priority="11" operator="containsText" text="PENDIENTE">
      <formula>NOT(ISERROR(SEARCH("PENDIENTE",T25)))</formula>
    </cfRule>
    <cfRule type="containsText" dxfId="209" priority="12" operator="containsText" text="NO VALIDADO">
      <formula>NOT(ISERROR(SEARCH("NO VALIDADO",T25)))</formula>
    </cfRule>
    <cfRule type="containsText" dxfId="208" priority="13" operator="containsText" text="VALIDADO">
      <formula>NOT(ISERROR(SEARCH("VALIDADO",T25)))</formula>
    </cfRule>
  </conditionalFormatting>
  <dataValidations count="6">
    <dataValidation type="list" allowBlank="1" showInputMessage="1" showErrorMessage="1" sqref="K14:K15 O14:O15 S14:S15" xr:uid="{851515EB-3AC4-4AB3-9DF1-FDD6F60A07F2}">
      <formula1>"No Iniciado, En Progreso,Finalizado"</formula1>
    </dataValidation>
    <dataValidation type="list" allowBlank="1" showInputMessage="1" showErrorMessage="1" sqref="M12 Q12 U12" xr:uid="{2E618FF6-BBF4-4FD3-9687-A941958FD0A1}">
      <formula1>"Mayo,Junio,Julio,Agosto,Septiembre,Octubre"</formula1>
    </dataValidation>
    <dataValidation type="list" allowBlank="1" showInputMessage="1" showErrorMessage="1" sqref="AB14:AB15 R14:R15 N14:N15 V14:V15" xr:uid="{8A6A6CC7-E3C4-4D56-BC65-9F3727FDEA02}">
      <formula1>"No Cumple, Parcial, Cumple, Más que Cumple, Mejor Práctica"</formula1>
    </dataValidation>
    <dataValidation type="list" allowBlank="1" showInputMessage="1" showErrorMessage="1" sqref="O10" xr:uid="{836FBD19-F40F-4673-BB0A-CBD765C61229}">
      <formula1>"Alta,Baja,No Planificado"</formula1>
    </dataValidation>
    <dataValidation type="list" allowBlank="1" showInputMessage="1" showErrorMessage="1" sqref="S10 Q10" xr:uid="{0756E29E-8005-4302-97B1-6500A7783EDA}">
      <formula1>"Junio,Julio,Agosto,Septiembre,Octubre"</formula1>
    </dataValidation>
    <dataValidation type="list" allowBlank="1" showInputMessage="1" showErrorMessage="1" sqref="D10" xr:uid="{5716D7C1-FAC6-434B-BD63-8DDAD0524063}">
      <formula1>"No Cumple, Parcial,Cumple,Más que Cumple,Mejor Práctica"</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9C6CCE44-7BCF-40F8-A1AB-0004E039864E}">
            <x14:iconSet iconSet="3Stars" showValue="0">
              <x14:cfvo type="percent">
                <xm:f>0</xm:f>
              </x14:cfvo>
              <x14:cfvo type="num">
                <xm:f>2</xm:f>
              </x14:cfvo>
              <x14:cfvo type="num">
                <xm:f>3</xm:f>
              </x14:cfvo>
            </x14:iconSet>
          </x14:cfRule>
          <xm:sqref>M10</xm:sqref>
        </x14:conditionalFormatting>
      </x14:conditionalFormattings>
    </ext>
  </extLst>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91084B7-00FE-4840-8001-053246B4283A}">
  <dimension ref="A1:AB51"/>
  <sheetViews>
    <sheetView showGridLines="0" zoomScale="70" zoomScaleNormal="70" workbookViewId="0">
      <pane xSplit="3" ySplit="4" topLeftCell="D19" activePane="bottomRight" state="frozen"/>
      <selection activeCell="K3" sqref="K3:S4"/>
      <selection pane="topRight" activeCell="K3" sqref="K3:S4"/>
      <selection pane="bottomLeft" activeCell="K3" sqref="K3:S4"/>
      <selection pane="bottomRight" activeCell="K3" sqref="K3:S4"/>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24" t="s">
        <v>884</v>
      </c>
      <c r="L3" s="324"/>
      <c r="M3" s="324"/>
      <c r="N3" s="324"/>
      <c r="O3" s="324"/>
      <c r="P3" s="324"/>
      <c r="Q3" s="324"/>
      <c r="R3" s="324"/>
      <c r="S3" s="324"/>
      <c r="T3" s="63"/>
      <c r="U3" s="63"/>
      <c r="V3" s="63"/>
      <c r="W3" s="10"/>
      <c r="X3" s="10"/>
      <c r="Y3" s="12"/>
      <c r="Z3" s="12"/>
      <c r="AA3" s="12"/>
    </row>
    <row r="4" spans="1:28" ht="35.25" customHeight="1" x14ac:dyDescent="0.35">
      <c r="A4" s="1"/>
      <c r="B4" s="1"/>
      <c r="C4" s="10"/>
      <c r="D4" s="255"/>
      <c r="E4" s="255"/>
      <c r="F4" s="255"/>
      <c r="G4" s="255"/>
      <c r="H4" s="255"/>
      <c r="I4" s="255"/>
      <c r="J4" s="61"/>
      <c r="K4" s="325"/>
      <c r="L4" s="325"/>
      <c r="M4" s="325"/>
      <c r="N4" s="325"/>
      <c r="O4" s="325"/>
      <c r="P4" s="325"/>
      <c r="Q4" s="325"/>
      <c r="R4" s="325"/>
      <c r="S4" s="325"/>
      <c r="T4" s="61"/>
      <c r="U4" s="61"/>
      <c r="V4" s="61"/>
      <c r="W4" s="61"/>
      <c r="X4" s="14"/>
      <c r="Y4" s="21"/>
      <c r="Z4" s="22"/>
      <c r="AA4" s="22"/>
    </row>
    <row r="5" spans="1:28" ht="32.5" x14ac:dyDescent="0.6">
      <c r="A5" s="1"/>
      <c r="B5" s="15"/>
      <c r="C5" s="13"/>
      <c r="D5" s="258" t="s">
        <v>49</v>
      </c>
      <c r="E5" s="258"/>
      <c r="F5" s="258"/>
      <c r="G5" s="258"/>
      <c r="H5" s="258"/>
      <c r="I5" s="258"/>
      <c r="J5" s="26"/>
      <c r="K5" s="258" t="s">
        <v>678</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Melhor Prática</v>
      </c>
      <c r="E7" s="47">
        <f>IF($D7="Não cumpre",0,IF($D7="Parcial",$E$18*0.4,IF($D7="Cumpre",$E$18*0.7,IF($D7="Mais que cumpre",$E$18*0.85,IF($D7="Melhor Prática",$E$18,0)))))</f>
        <v>0.02</v>
      </c>
      <c r="F7" s="48">
        <f>IF($K$24&lt;&gt;"",IF($K$24=3,3,IF($K$24=2,2,1)),"")</f>
        <v>3</v>
      </c>
      <c r="G7" s="48">
        <f>IF($N$24&lt;&gt;"",IF($N$24=3,3,IF($N$24=2,2,1)),"")</f>
        <v>3</v>
      </c>
      <c r="H7" s="48">
        <f>IF($Q$24&lt;&gt;"",IF($Q$24=3,3,IF($Q$24=2,2,1)),"")</f>
        <v>3</v>
      </c>
      <c r="I7" s="48">
        <f>IF($T$24&lt;&gt;"",IF($T$24=3,3,IF($T$24=2,2,1)),"")</f>
        <v>3</v>
      </c>
      <c r="J7" s="32"/>
      <c r="K7" s="49" t="s">
        <v>679</v>
      </c>
      <c r="L7" s="46" t="s">
        <v>60</v>
      </c>
      <c r="M7" s="260" t="s">
        <v>885</v>
      </c>
      <c r="N7" s="260"/>
      <c r="O7" s="260"/>
      <c r="P7" s="46" t="s">
        <v>62</v>
      </c>
      <c r="Q7" s="260"/>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t="str">
        <f>IF(Q10="Junho",6,IF(Q10="Julho",7,IF(Q10="Agosto",8,IF(Q10="Setembro",9,IF(Q10="Outubro",10,"")))))</f>
        <v/>
      </c>
      <c r="R9" s="35"/>
      <c r="S9" s="92" t="str">
        <f>IF(S10="Junho",6,IF(S10="Julho",7,IF(S10="Agosto",8,IF(S10="Setembro",9,IF(S10="Outubro",10,"")))))</f>
        <v/>
      </c>
      <c r="T9" s="33"/>
      <c r="U9" s="33"/>
      <c r="V9" s="33"/>
      <c r="W9" s="1"/>
      <c r="X9" s="1"/>
    </row>
    <row r="10" spans="1:28" ht="59.25" customHeight="1" outlineLevel="1" x14ac:dyDescent="0.35">
      <c r="A10" s="1"/>
      <c r="B10" s="262" t="s">
        <v>681</v>
      </c>
      <c r="C10" s="262"/>
      <c r="D10" s="110" t="s">
        <v>85</v>
      </c>
      <c r="E10" s="51">
        <f>IF($D10="Não cumpre",0,IF($D10="Parcial",$E$18*0.4,IF($D10="Cumpre",$E$18*0.7,IF($D10="Mais que cumpre",$E$18*0.85,IF($D10="Melhor Prática",$E$18,0)))))</f>
        <v>0.02</v>
      </c>
      <c r="F10" s="52" t="str">
        <f>IF(K20="D","D","-")</f>
        <v>-</v>
      </c>
      <c r="G10" s="52" t="str">
        <f>IF(N20="D","D","-")</f>
        <v>-</v>
      </c>
      <c r="H10" s="52" t="str">
        <f>IF(Q20="D","D","-")</f>
        <v>-</v>
      </c>
      <c r="I10" s="52" t="str">
        <f>IF(T20="D","D","-")</f>
        <v>-</v>
      </c>
      <c r="J10" s="32"/>
      <c r="K10" s="65" t="s">
        <v>682</v>
      </c>
      <c r="L10" s="50" t="s">
        <v>66</v>
      </c>
      <c r="M10" s="74">
        <v>1</v>
      </c>
      <c r="N10" s="50" t="s">
        <v>67</v>
      </c>
      <c r="O10" s="53" t="s">
        <v>683</v>
      </c>
      <c r="P10" s="50" t="s">
        <v>69</v>
      </c>
      <c r="Q10" s="91"/>
      <c r="R10" s="50" t="s">
        <v>71</v>
      </c>
      <c r="S10" s="91"/>
      <c r="T10" s="50" t="s">
        <v>73</v>
      </c>
      <c r="U10" s="53"/>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684</v>
      </c>
      <c r="C12" s="263"/>
      <c r="D12" s="265" t="str">
        <f>IF(F12="","",IF(AND(I12=3,H12=3,G12=3,F12=3),"Melhor Prática",
IF(AND(H12=3,G12=3,F12=3),"Mais que cumpre",
IF(AND(G12=3,F12=3),"Cumpre",
IF(F12=3,"Parcial","Não cumpre")))))</f>
        <v/>
      </c>
      <c r="E12" s="266">
        <f>IF($D12="Não cumpre",0,IF($D12="Parcial",$E$18*0.4,IF($D12="Cumpre",$E$18*0.7,IF($D12="Mais que cumpre",$E$18*0.85,IF($D12="Melhor Prática",$E$18,0)))))</f>
        <v>0</v>
      </c>
      <c r="F12" s="261" t="str">
        <f>IF($L$24&lt;&gt;"",IF($L$24=3,3,IF($L$24=2,2,1)),"")</f>
        <v/>
      </c>
      <c r="G12" s="261" t="str">
        <f>IF($O$24&lt;&gt;"",IF($O$24=3,3,IF($O$24=2,2,1)),"")</f>
        <v/>
      </c>
      <c r="H12" s="261" t="str">
        <f>IF($R$24&lt;&gt;"",IF($R$24=3,3,IF($R$24=2,2,1)),"")</f>
        <v/>
      </c>
      <c r="I12" s="261" t="str">
        <f>IF($U$24&lt;&gt;"",IF($U$24=3,3,IF($U$24=2,2,1)),"")</f>
        <v/>
      </c>
      <c r="J12" s="32"/>
      <c r="K12" s="299" t="s">
        <v>76</v>
      </c>
      <c r="L12" s="251"/>
      <c r="M12" s="249"/>
      <c r="N12" s="250"/>
      <c r="O12" s="299" t="s">
        <v>76</v>
      </c>
      <c r="P12" s="251"/>
      <c r="Q12" s="249"/>
      <c r="R12" s="250"/>
      <c r="S12" s="251" t="s">
        <v>76</v>
      </c>
      <c r="T12" s="251"/>
      <c r="U12" s="323"/>
      <c r="V12" s="323"/>
      <c r="W12" s="9"/>
      <c r="X12" s="9"/>
      <c r="Y12" s="23"/>
      <c r="Z12" s="2"/>
      <c r="AA12" s="2"/>
      <c r="AB12" s="2"/>
    </row>
    <row r="13" spans="1:28" ht="35.25" customHeight="1" outlineLevel="1" x14ac:dyDescent="0.35">
      <c r="A13" s="1"/>
      <c r="B13" s="264"/>
      <c r="C13" s="264"/>
      <c r="D13" s="265"/>
      <c r="E13" s="266"/>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79</v>
      </c>
      <c r="W13" s="1"/>
      <c r="X13" s="1"/>
      <c r="Z13" s="3"/>
      <c r="AA13" s="4"/>
      <c r="AB13" s="5"/>
    </row>
    <row r="14" spans="1:28" ht="18.75" customHeight="1" outlineLevel="1" x14ac:dyDescent="0.35">
      <c r="A14" s="1"/>
      <c r="B14" s="264"/>
      <c r="C14" s="264"/>
      <c r="D14" s="265"/>
      <c r="E14" s="266"/>
      <c r="F14" s="38"/>
      <c r="G14" s="38"/>
      <c r="H14" s="38"/>
      <c r="I14" s="38"/>
      <c r="J14" s="32"/>
      <c r="K14" s="238"/>
      <c r="L14" s="239"/>
      <c r="M14" s="239"/>
      <c r="N14" s="243"/>
      <c r="O14" s="238"/>
      <c r="P14" s="239"/>
      <c r="Q14" s="239"/>
      <c r="R14" s="243"/>
      <c r="S14" s="240"/>
      <c r="T14" s="239"/>
      <c r="U14" s="239"/>
      <c r="V14" s="240"/>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IF(OR(AND(S10=U12,S14&lt;&gt;"finalizado"),AND(S10=Q12,O14&lt;&gt;"finalizado"),AND(S10=M12,K14&lt;&gt;"finalizado")),"Atrasado","À Tempo")),"Não Planificado")</f>
        <v>Não Planificado</v>
      </c>
      <c r="E15" s="244"/>
      <c r="F15" s="244"/>
      <c r="G15" s="244"/>
      <c r="H15" s="244"/>
      <c r="I15" s="244"/>
      <c r="J15" s="26"/>
      <c r="K15" s="238"/>
      <c r="L15" s="239"/>
      <c r="M15" s="239"/>
      <c r="N15" s="243"/>
      <c r="O15" s="238"/>
      <c r="P15" s="239"/>
      <c r="Q15" s="239"/>
      <c r="R15" s="243"/>
      <c r="S15" s="240"/>
      <c r="T15" s="239"/>
      <c r="U15" s="239"/>
      <c r="V15" s="240"/>
      <c r="W15" s="1"/>
      <c r="X15" s="1"/>
      <c r="Z15" s="6"/>
      <c r="AA15" s="7"/>
      <c r="AB15" s="7"/>
    </row>
    <row r="16" spans="1:28" ht="21" customHeight="1" x14ac:dyDescent="0.4">
      <c r="A16" s="1"/>
      <c r="B16" s="17"/>
      <c r="C16" s="17"/>
      <c r="D16" s="9"/>
      <c r="E16" s="86" t="str">
        <f>IF(COUNTA(F16:I16)=0,"NBC","BC")</f>
        <v>NBC</v>
      </c>
      <c r="F16" s="86"/>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685</v>
      </c>
      <c r="R17" s="241"/>
      <c r="S17" s="242"/>
      <c r="T17" s="246" t="s">
        <v>85</v>
      </c>
      <c r="U17" s="241"/>
      <c r="V17" s="242"/>
      <c r="W17" s="9"/>
      <c r="X17" s="9"/>
      <c r="Y17" s="23"/>
    </row>
    <row r="18" spans="1:25" ht="20.25" customHeight="1" outlineLevel="2" x14ac:dyDescent="0.35">
      <c r="A18" s="1"/>
      <c r="B18" s="245" t="s">
        <v>317</v>
      </c>
      <c r="C18" s="245"/>
      <c r="D18" s="42" t="s">
        <v>52</v>
      </c>
      <c r="E18" s="39">
        <v>0.02</v>
      </c>
      <c r="F18" s="127"/>
      <c r="G18" s="127"/>
      <c r="H18" s="127"/>
      <c r="I18" s="127"/>
      <c r="J18" s="9"/>
      <c r="K18" s="238" t="s">
        <v>886</v>
      </c>
      <c r="L18" s="240"/>
      <c r="M18" s="243"/>
      <c r="N18" s="238" t="s">
        <v>887</v>
      </c>
      <c r="O18" s="240"/>
      <c r="P18" s="243"/>
      <c r="Q18" s="238" t="s">
        <v>888</v>
      </c>
      <c r="R18" s="240"/>
      <c r="S18" s="243"/>
      <c r="T18" s="238" t="s">
        <v>889</v>
      </c>
      <c r="U18" s="240"/>
      <c r="V18" s="243"/>
      <c r="W18" s="9"/>
      <c r="X18" s="9"/>
      <c r="Y18" s="23"/>
    </row>
    <row r="19" spans="1:25" ht="141.75" customHeight="1" outlineLevel="2" x14ac:dyDescent="0.35">
      <c r="A19" s="1"/>
      <c r="B19" s="245"/>
      <c r="C19" s="245"/>
      <c r="D19" s="42" t="s">
        <v>91</v>
      </c>
      <c r="E19" s="308" t="s">
        <v>890</v>
      </c>
      <c r="F19" s="308"/>
      <c r="G19" s="308"/>
      <c r="H19" s="308"/>
      <c r="I19" s="308"/>
      <c r="J19" s="25"/>
      <c r="K19" s="238"/>
      <c r="L19" s="240"/>
      <c r="M19" s="243"/>
      <c r="N19" s="238"/>
      <c r="O19" s="240"/>
      <c r="P19" s="243"/>
      <c r="Q19" s="238"/>
      <c r="R19" s="240"/>
      <c r="S19" s="243"/>
      <c r="T19" s="238"/>
      <c r="U19" s="240"/>
      <c r="V19" s="243"/>
      <c r="W19" s="9"/>
      <c r="X19" s="9"/>
      <c r="Y19" s="23"/>
    </row>
    <row r="20" spans="1:25" ht="18.75" customHeight="1" outlineLevel="2" x14ac:dyDescent="0.35">
      <c r="A20" s="1"/>
      <c r="B20" s="245"/>
      <c r="C20" s="245"/>
      <c r="D20" s="247" t="s">
        <v>93</v>
      </c>
      <c r="E20" s="248" t="s">
        <v>178</v>
      </c>
      <c r="F20" s="248"/>
      <c r="G20" s="248"/>
      <c r="H20" s="248"/>
      <c r="I20" s="248"/>
      <c r="J20" s="25"/>
      <c r="K20" s="238"/>
      <c r="L20" s="240"/>
      <c r="M20" s="243"/>
      <c r="N20" s="238"/>
      <c r="O20" s="240"/>
      <c r="P20" s="243"/>
      <c r="Q20" s="238"/>
      <c r="R20" s="240"/>
      <c r="S20" s="243"/>
      <c r="T20" s="238"/>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704</v>
      </c>
      <c r="L21" s="240"/>
      <c r="M21" s="243"/>
      <c r="N21" s="238" t="s">
        <v>891</v>
      </c>
      <c r="O21" s="240"/>
      <c r="P21" s="243"/>
      <c r="Q21" s="238" t="s">
        <v>385</v>
      </c>
      <c r="R21" s="240"/>
      <c r="S21" s="243"/>
      <c r="T21" s="238" t="s">
        <v>385</v>
      </c>
      <c r="U21" s="240"/>
      <c r="V21" s="243"/>
      <c r="W21" s="9"/>
      <c r="X21" s="9"/>
      <c r="Y21" s="23"/>
    </row>
    <row r="22" spans="1:25" ht="14.5" x14ac:dyDescent="0.35">
      <c r="A22" s="1"/>
      <c r="B22" s="9"/>
      <c r="C22" s="9"/>
      <c r="D22" s="9"/>
      <c r="E22" s="9"/>
      <c r="F22" s="9"/>
      <c r="G22" s="9"/>
      <c r="H22" s="9"/>
      <c r="I22" s="9"/>
      <c r="J22" s="9"/>
      <c r="K22" s="68"/>
      <c r="L22" s="9"/>
      <c r="M22" s="9"/>
      <c r="N22" s="9"/>
      <c r="O22" s="9"/>
      <c r="P22" s="9"/>
      <c r="Q22" s="9"/>
      <c r="R22" s="9"/>
      <c r="S22" s="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54" t="s">
        <v>99</v>
      </c>
      <c r="U23" s="24" t="s">
        <v>100</v>
      </c>
      <c r="V23" s="55" t="s">
        <v>101</v>
      </c>
      <c r="X23" s="9"/>
      <c r="Y23" s="23"/>
    </row>
    <row r="24" spans="1:25" ht="36.75" customHeight="1" x14ac:dyDescent="0.35">
      <c r="A24" s="1"/>
      <c r="B24" s="9"/>
      <c r="C24" s="9"/>
      <c r="D24" s="9"/>
      <c r="F24" s="235" t="s">
        <v>693</v>
      </c>
      <c r="G24" s="236" t="s">
        <v>36</v>
      </c>
      <c r="H24" s="236"/>
      <c r="I24" s="236"/>
      <c r="K24" s="56">
        <v>3</v>
      </c>
      <c r="L24" s="40"/>
      <c r="M24" s="237"/>
      <c r="N24" s="56">
        <v>3</v>
      </c>
      <c r="O24" s="40"/>
      <c r="P24" s="237"/>
      <c r="Q24" s="56">
        <v>3</v>
      </c>
      <c r="R24" s="40"/>
      <c r="S24" s="237"/>
      <c r="T24" s="56">
        <v>3</v>
      </c>
      <c r="U24" s="40"/>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57"/>
      <c r="U25" s="43"/>
      <c r="V25" s="237"/>
      <c r="X25" s="9"/>
      <c r="Y25" s="23"/>
    </row>
    <row r="26" spans="1:25" ht="208.5" customHeight="1" x14ac:dyDescent="0.35">
      <c r="A26" s="1"/>
      <c r="B26" s="9"/>
      <c r="C26" s="9"/>
      <c r="D26" s="9"/>
      <c r="F26" s="235"/>
      <c r="G26" s="236" t="s">
        <v>78</v>
      </c>
      <c r="H26" s="236"/>
      <c r="I26" s="236"/>
      <c r="K26" s="58" t="s">
        <v>892</v>
      </c>
      <c r="L26" s="45"/>
      <c r="M26" s="237"/>
      <c r="N26" s="58" t="s">
        <v>893</v>
      </c>
      <c r="O26" s="45"/>
      <c r="P26" s="237"/>
      <c r="Q26" s="58" t="s">
        <v>894</v>
      </c>
      <c r="R26" s="45"/>
      <c r="S26" s="237"/>
      <c r="T26" s="58" t="s">
        <v>895</v>
      </c>
      <c r="U26" s="45"/>
      <c r="V26" s="237"/>
      <c r="X26" s="9"/>
      <c r="Y26" s="23"/>
    </row>
    <row r="27" spans="1:25" ht="18" customHeight="1" x14ac:dyDescent="0.35">
      <c r="A27" s="1"/>
      <c r="B27" s="9"/>
      <c r="C27" s="9"/>
      <c r="D27" s="9"/>
      <c r="F27" s="235"/>
      <c r="G27" s="236" t="s">
        <v>105</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F24:F49"/>
    <mergeCell ref="G24:I25"/>
    <mergeCell ref="M24:M26"/>
    <mergeCell ref="P24:P26"/>
    <mergeCell ref="S24:S26"/>
    <mergeCell ref="V24:V26"/>
    <mergeCell ref="G26:I26"/>
    <mergeCell ref="G27:I49"/>
    <mergeCell ref="Q20:S20"/>
    <mergeCell ref="T20:V20"/>
    <mergeCell ref="K21:M21"/>
    <mergeCell ref="N21:P21"/>
    <mergeCell ref="Q21:S21"/>
    <mergeCell ref="T21:V21"/>
    <mergeCell ref="T18:V19"/>
    <mergeCell ref="E19:I19"/>
    <mergeCell ref="D20:D21"/>
    <mergeCell ref="E20:I21"/>
    <mergeCell ref="K20:M20"/>
    <mergeCell ref="N20:P20"/>
    <mergeCell ref="D15:I15"/>
    <mergeCell ref="B18:C21"/>
    <mergeCell ref="K18:M19"/>
    <mergeCell ref="N18:P19"/>
    <mergeCell ref="Q18:S19"/>
    <mergeCell ref="Q17:S17"/>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M12:N12"/>
    <mergeCell ref="O12:P12"/>
    <mergeCell ref="K17:M17"/>
    <mergeCell ref="N17:P17"/>
    <mergeCell ref="K14:K15"/>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s>
  <conditionalFormatting sqref="D15:I15">
    <cfRule type="containsText" dxfId="207" priority="2" operator="containsText" text="Finalizado">
      <formula>NOT(ISERROR(SEARCH("Finalizado",D15)))</formula>
    </cfRule>
    <cfRule type="containsText" dxfId="206" priority="3" operator="containsText" text="No Planificado">
      <formula>NOT(ISERROR(SEARCH("No Planificado",D15)))</formula>
    </cfRule>
    <cfRule type="containsText" dxfId="205" priority="4" operator="containsText" text="A Tiempo">
      <formula>NOT(ISERROR(SEARCH("A Tiempo",D15)))</formula>
    </cfRule>
    <cfRule type="containsText" dxfId="204" priority="5" operator="containsText" text="Retrasado">
      <formula>NOT(ISERROR(SEARCH("Retrasado",D15)))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10">
      <iconSet showValue="0">
        <cfvo type="percent" val="0"/>
        <cfvo type="num" val="2"/>
        <cfvo type="num" val="3"/>
      </iconSet>
    </cfRule>
  </conditionalFormatting>
  <conditionalFormatting sqref="K25:L25">
    <cfRule type="containsText" dxfId="203" priority="20" operator="containsText" text="PENDIENTE">
      <formula>NOT(ISERROR(SEARCH("PENDIENTE",K25)))</formula>
    </cfRule>
    <cfRule type="containsText" dxfId="202" priority="21" operator="containsText" text="NO VALIDADO">
      <formula>NOT(ISERROR(SEARCH("NO VALIDADO",K25)))</formula>
    </cfRule>
    <cfRule type="containsText" dxfId="201" priority="22" operator="containsText" text="VALIDADO">
      <formula>NOT(ISERROR(SEARCH("VALIDADO",K25)))</formula>
    </cfRule>
  </conditionalFormatting>
  <conditionalFormatting sqref="N25:O25">
    <cfRule type="containsText" dxfId="200" priority="17" operator="containsText" text="PENDIENTE">
      <formula>NOT(ISERROR(SEARCH("PENDIENTE",N25)))</formula>
    </cfRule>
    <cfRule type="containsText" dxfId="199" priority="18" operator="containsText" text="NO VALIDADO">
      <formula>NOT(ISERROR(SEARCH("NO VALIDADO",N25)))</formula>
    </cfRule>
    <cfRule type="containsText" dxfId="198" priority="19" operator="containsText" text="VALIDADO">
      <formula>NOT(ISERROR(SEARCH("VALIDADO",N25)))</formula>
    </cfRule>
  </conditionalFormatting>
  <conditionalFormatting sqref="Q25:R25">
    <cfRule type="containsText" dxfId="197" priority="14" operator="containsText" text="PENDIENTE">
      <formula>NOT(ISERROR(SEARCH("PENDIENTE",Q25)))</formula>
    </cfRule>
    <cfRule type="containsText" dxfId="196" priority="15" operator="containsText" text="NO VALIDADO">
      <formula>NOT(ISERROR(SEARCH("NO VALIDADO",Q25)))</formula>
    </cfRule>
    <cfRule type="containsText" dxfId="195" priority="16" operator="containsText" text="VALIDADO">
      <formula>NOT(ISERROR(SEARCH("VALIDADO",Q25)))</formula>
    </cfRule>
  </conditionalFormatting>
  <conditionalFormatting sqref="T25:U25">
    <cfRule type="containsText" dxfId="194" priority="11" operator="containsText" text="PENDIENTE">
      <formula>NOT(ISERROR(SEARCH("PENDIENTE",T25)))</formula>
    </cfRule>
    <cfRule type="containsText" dxfId="193" priority="12" operator="containsText" text="NO VALIDADO">
      <formula>NOT(ISERROR(SEARCH("NO VALIDADO",T25)))</formula>
    </cfRule>
    <cfRule type="containsText" dxfId="192" priority="13" operator="containsText" text="VALIDADO">
      <formula>NOT(ISERROR(SEARCH("VALIDADO",T25)))</formula>
    </cfRule>
  </conditionalFormatting>
  <dataValidations count="6">
    <dataValidation type="list" allowBlank="1" showInputMessage="1" showErrorMessage="1" sqref="D10" xr:uid="{648517DC-D0FB-4004-9352-8E3BAFF67030}">
      <formula1>"No Cumple, Parcial,Cumple,Más que Cumple,Mejor Práctica"</formula1>
    </dataValidation>
    <dataValidation type="list" allowBlank="1" showInputMessage="1" showErrorMessage="1" sqref="S10 Q10" xr:uid="{9DAB38B9-E6C6-42D4-9A16-9EE4495A3D4E}">
      <formula1>"Junio,Julio,Agosto,Septiembre,Octubre"</formula1>
    </dataValidation>
    <dataValidation type="list" allowBlank="1" showInputMessage="1" showErrorMessage="1" sqref="O10" xr:uid="{05D36A6C-CD74-464F-8816-AF78F23E4FAB}">
      <formula1>"Alta,Baja,No Planificado"</formula1>
    </dataValidation>
    <dataValidation type="list" allowBlank="1" showInputMessage="1" showErrorMessage="1" sqref="AB14:AB15 R14:R15 N14:N15 V14:V15" xr:uid="{E1B1BA6F-571D-44B8-99E6-3FFB80A27C13}">
      <formula1>"No Cumple, Parcial, Cumple, Más que Cumple, Mejor Práctica"</formula1>
    </dataValidation>
    <dataValidation type="list" allowBlank="1" showInputMessage="1" showErrorMessage="1" sqref="M12 Q12 U12" xr:uid="{8BF95005-B5BF-48ED-B089-2E682EA7B77C}">
      <formula1>"Mayo,Junio,Julio,Agosto,Septiembre,Octubre"</formula1>
    </dataValidation>
    <dataValidation type="list" allowBlank="1" showInputMessage="1" showErrorMessage="1" sqref="K14:K15 O14:O15 S14:S15" xr:uid="{906C0957-951B-49A8-ADAF-E2D1B393BFD2}">
      <formula1>"No Iniciado, En Progreso,Finalizado"</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4617756E-DF92-4699-857B-1157B7337935}">
            <x14:iconSet iconSet="3Stars" showValue="0">
              <x14:cfvo type="percent">
                <xm:f>0</xm:f>
              </x14:cfvo>
              <x14:cfvo type="num">
                <xm:f>2</xm:f>
              </x14:cfvo>
              <x14:cfvo type="num">
                <xm:f>3</xm:f>
              </x14:cfvo>
            </x14:iconSet>
          </x14:cfRule>
          <xm:sqref>M10</xm:sqref>
        </x14:conditionalFormatting>
      </x14:conditionalFormattings>
    </ext>
  </extLst>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B086BD-7602-4C3D-8485-57D7309574E0}">
  <dimension ref="A1:AB51"/>
  <sheetViews>
    <sheetView showGridLines="0" zoomScale="70" zoomScaleNormal="70" workbookViewId="0">
      <pane xSplit="3" ySplit="4" topLeftCell="M20" activePane="bottomRight" state="frozen"/>
      <selection activeCell="K3" sqref="K3:S4"/>
      <selection pane="topRight" activeCell="K3" sqref="K3:S4"/>
      <selection pane="bottomLeft" activeCell="K3" sqref="K3:S4"/>
      <selection pane="bottomRight" activeCell="Q18" sqref="Q18:S19"/>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24" t="s">
        <v>896</v>
      </c>
      <c r="L3" s="324"/>
      <c r="M3" s="324"/>
      <c r="N3" s="324"/>
      <c r="O3" s="324"/>
      <c r="P3" s="324"/>
      <c r="Q3" s="324"/>
      <c r="R3" s="324"/>
      <c r="S3" s="324"/>
      <c r="T3" s="63"/>
      <c r="U3" s="63"/>
      <c r="V3" s="63"/>
      <c r="W3" s="10"/>
      <c r="X3" s="10"/>
      <c r="Y3" s="12"/>
      <c r="Z3" s="12"/>
      <c r="AA3" s="12"/>
    </row>
    <row r="4" spans="1:28" ht="35.25" customHeight="1" x14ac:dyDescent="0.35">
      <c r="A4" s="1"/>
      <c r="B4" s="1"/>
      <c r="C4" s="10"/>
      <c r="D4" s="255"/>
      <c r="E4" s="255"/>
      <c r="F4" s="255"/>
      <c r="G4" s="255"/>
      <c r="H4" s="255"/>
      <c r="I4" s="255"/>
      <c r="J4" s="61"/>
      <c r="K4" s="325"/>
      <c r="L4" s="325"/>
      <c r="M4" s="325"/>
      <c r="N4" s="325"/>
      <c r="O4" s="325"/>
      <c r="P4" s="325"/>
      <c r="Q4" s="325"/>
      <c r="R4" s="325"/>
      <c r="S4" s="325"/>
      <c r="T4" s="61"/>
      <c r="U4" s="61"/>
      <c r="V4" s="61"/>
      <c r="W4" s="61"/>
      <c r="X4" s="14"/>
      <c r="Y4" s="21"/>
      <c r="Z4" s="22"/>
      <c r="AA4" s="22"/>
    </row>
    <row r="5" spans="1:28" ht="32.5" x14ac:dyDescent="0.6">
      <c r="A5" s="1"/>
      <c r="B5" s="15"/>
      <c r="C5" s="13"/>
      <c r="D5" s="258" t="s">
        <v>49</v>
      </c>
      <c r="E5" s="258"/>
      <c r="F5" s="258"/>
      <c r="G5" s="258"/>
      <c r="H5" s="258"/>
      <c r="I5" s="258"/>
      <c r="J5" s="26"/>
      <c r="K5" s="258" t="s">
        <v>678</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
      </c>
      <c r="E7" s="47">
        <f>IF($D7="Não cumpre",0,IF($D7="Parcial",$E$18*0.4,IF($D7="Cumpre",$E$18*0.7,IF($D7="Mais que cumpre",$E$18*0.85,IF($D7="Melhor Prática",$E$18,0)))))</f>
        <v>0</v>
      </c>
      <c r="F7" s="48" t="str">
        <f>IF($K$24&lt;&gt;"",IF($K$24=3,3,IF($K$24=2,2,1)),"")</f>
        <v/>
      </c>
      <c r="G7" s="48" t="str">
        <f>IF($N$24&lt;&gt;"",IF($N$24=3,3,IF($N$24=2,2,1)),"")</f>
        <v/>
      </c>
      <c r="H7" s="48" t="str">
        <f>IF($Q$24&lt;&gt;"",IF($Q$24=3,3,IF($Q$24=2,2,1)),"")</f>
        <v/>
      </c>
      <c r="I7" s="48" t="str">
        <f>IF($T$24&lt;&gt;"",IF($T$24=3,3,IF($T$24=2,2,1)),"")</f>
        <v/>
      </c>
      <c r="J7" s="32"/>
      <c r="K7" s="49" t="s">
        <v>679</v>
      </c>
      <c r="L7" s="46" t="s">
        <v>60</v>
      </c>
      <c r="M7" s="260"/>
      <c r="N7" s="260"/>
      <c r="O7" s="260"/>
      <c r="P7" s="46" t="s">
        <v>62</v>
      </c>
      <c r="Q7" s="260"/>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t="str">
        <f>IF(Q10="Junho",6,IF(Q10="Julho",7,IF(Q10="Agosto",8,IF(Q10="Setembro",9,IF(Q10="Outubro",10,"")))))</f>
        <v/>
      </c>
      <c r="R9" s="35"/>
      <c r="S9" s="92" t="str">
        <f>IF(S10="Junho",6,IF(S10="Julho",7,IF(S10="Agosto",8,IF(S10="Setembro",9,IF(S10="Outubro",10,"")))))</f>
        <v/>
      </c>
      <c r="T9" s="33"/>
      <c r="U9" s="33"/>
      <c r="V9" s="33"/>
      <c r="W9" s="1"/>
      <c r="X9" s="1"/>
    </row>
    <row r="10" spans="1:28" ht="59.25" customHeight="1" outlineLevel="1" x14ac:dyDescent="0.35">
      <c r="A10" s="1"/>
      <c r="B10" s="262" t="s">
        <v>681</v>
      </c>
      <c r="C10" s="262"/>
      <c r="D10" s="110" t="s">
        <v>83</v>
      </c>
      <c r="E10" s="51">
        <f>IF($D10="Não cumpre",0,IF($D10="Parcial",$E$18*0.4,IF($D10="Cumpre",$E$18*0.7,IF($D10="Mais que cumpre",$E$18*0.85,IF($D10="Melhor Prática",$E$18,0)))))</f>
        <v>1.3999999999999999E-2</v>
      </c>
      <c r="F10" s="52" t="str">
        <f>IF(K20="D","D","-")</f>
        <v>-</v>
      </c>
      <c r="G10" s="52" t="str">
        <f>IF(N20="D","D","-")</f>
        <v>-</v>
      </c>
      <c r="H10" s="52" t="str">
        <f>IF(Q20="D","D","-")</f>
        <v>-</v>
      </c>
      <c r="I10" s="52" t="str">
        <f>IF(T20="D","D","-")</f>
        <v>-</v>
      </c>
      <c r="J10" s="32"/>
      <c r="K10" s="65" t="s">
        <v>682</v>
      </c>
      <c r="L10" s="50" t="s">
        <v>66</v>
      </c>
      <c r="M10" s="74"/>
      <c r="N10" s="50" t="s">
        <v>67</v>
      </c>
      <c r="O10" s="53"/>
      <c r="P10" s="50" t="s">
        <v>69</v>
      </c>
      <c r="Q10" s="91"/>
      <c r="R10" s="50" t="s">
        <v>71</v>
      </c>
      <c r="S10" s="91"/>
      <c r="T10" s="50" t="s">
        <v>73</v>
      </c>
      <c r="U10" s="53"/>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684</v>
      </c>
      <c r="C12" s="263"/>
      <c r="D12" s="265" t="str">
        <f>IF(F12="","",IF(AND(I12=3,H12=3,G12=3,F12=3),"Melhor Prática",
IF(AND(H12=3,G12=3,F12=3),"Mais que cumpre",
IF(AND(G12=3,F12=3),"Cumpre",
IF(F12=3,"Parcial","Não cumpre")))))</f>
        <v>Cumpre</v>
      </c>
      <c r="E12" s="266">
        <f>IF($D12="Não cumpre",0,IF($D12="Parcial",$E$18*0.4,IF($D12="Cumpre",$E$18*0.7,IF($D12="Mais que cumpre",$E$18*0.85,IF($D12="Melhor Prática",$E$18,0)))))</f>
        <v>1.3999999999999999E-2</v>
      </c>
      <c r="F12" s="261">
        <f>IF($L$24&lt;&gt;"",IF($L$24=3,3,IF($L$24=2,2,1)),"")</f>
        <v>3</v>
      </c>
      <c r="G12" s="261">
        <f>IF($O$24&lt;&gt;"",IF($O$24=3,3,IF($O$24=2,2,1)),"")</f>
        <v>3</v>
      </c>
      <c r="H12" s="261">
        <f>IF($R$24&lt;&gt;"",IF($R$24=3,3,IF($R$24=2,2,1)),"")</f>
        <v>2</v>
      </c>
      <c r="I12" s="261" t="str">
        <f>IF($U$24&lt;&gt;"",IF($U$24=3,3,IF($U$24=2,2,1)),"")</f>
        <v/>
      </c>
      <c r="J12" s="32"/>
      <c r="K12" s="299" t="s">
        <v>76</v>
      </c>
      <c r="L12" s="251"/>
      <c r="M12" s="249" t="s">
        <v>713</v>
      </c>
      <c r="N12" s="250"/>
      <c r="O12" s="299" t="s">
        <v>76</v>
      </c>
      <c r="P12" s="251"/>
      <c r="Q12" s="249"/>
      <c r="R12" s="250"/>
      <c r="S12" s="251" t="s">
        <v>76</v>
      </c>
      <c r="T12" s="251"/>
      <c r="U12" s="323"/>
      <c r="V12" s="323"/>
      <c r="W12" s="9"/>
      <c r="X12" s="9"/>
      <c r="Y12" s="23"/>
      <c r="Z12" s="2"/>
      <c r="AA12" s="2"/>
      <c r="AB12" s="2"/>
    </row>
    <row r="13" spans="1:28" ht="35.25" customHeight="1" outlineLevel="1" x14ac:dyDescent="0.35">
      <c r="A13" s="1"/>
      <c r="B13" s="264"/>
      <c r="C13" s="264"/>
      <c r="D13" s="265"/>
      <c r="E13" s="266"/>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79</v>
      </c>
      <c r="W13" s="1"/>
      <c r="X13" s="1"/>
      <c r="Z13" s="3"/>
      <c r="AA13" s="4"/>
      <c r="AB13" s="5"/>
    </row>
    <row r="14" spans="1:28" ht="18.75" customHeight="1" outlineLevel="1" x14ac:dyDescent="0.35">
      <c r="A14" s="1"/>
      <c r="B14" s="264"/>
      <c r="C14" s="264"/>
      <c r="D14" s="265"/>
      <c r="E14" s="266"/>
      <c r="F14" s="38"/>
      <c r="G14" s="38"/>
      <c r="H14" s="38"/>
      <c r="I14" s="38"/>
      <c r="J14" s="32"/>
      <c r="K14" s="238" t="s">
        <v>1043</v>
      </c>
      <c r="L14" s="239"/>
      <c r="M14" s="239"/>
      <c r="N14" s="243" t="s">
        <v>1085</v>
      </c>
      <c r="O14" s="238"/>
      <c r="P14" s="239"/>
      <c r="Q14" s="239"/>
      <c r="R14" s="243"/>
      <c r="S14" s="240"/>
      <c r="T14" s="239"/>
      <c r="U14" s="239"/>
      <c r="V14" s="240"/>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IF(OR(AND(S10=U12,S14&lt;&gt;"finalizado"),AND(S10=Q12,O14&lt;&gt;"finalizado"),AND(S10=M12,K14&lt;&gt;"finalizado")),"Atrasado","À Tempo")),"Não Planificado")</f>
        <v>Não Planificado</v>
      </c>
      <c r="E15" s="244"/>
      <c r="F15" s="244"/>
      <c r="G15" s="244"/>
      <c r="H15" s="244"/>
      <c r="I15" s="244"/>
      <c r="J15" s="26"/>
      <c r="K15" s="238"/>
      <c r="L15" s="239"/>
      <c r="M15" s="239"/>
      <c r="N15" s="243"/>
      <c r="O15" s="238"/>
      <c r="P15" s="239"/>
      <c r="Q15" s="239"/>
      <c r="R15" s="243"/>
      <c r="S15" s="240"/>
      <c r="T15" s="239"/>
      <c r="U15" s="239"/>
      <c r="V15" s="240"/>
      <c r="W15" s="1"/>
      <c r="X15" s="1"/>
      <c r="Z15" s="6"/>
      <c r="AA15" s="7"/>
      <c r="AB15" s="7"/>
    </row>
    <row r="16" spans="1:28" ht="21" customHeight="1" x14ac:dyDescent="0.4">
      <c r="A16" s="1"/>
      <c r="B16" s="17"/>
      <c r="C16" s="17"/>
      <c r="D16" s="9"/>
      <c r="E16" s="86" t="str">
        <f>IF(COUNTA(F16:I16)=0,"NBC","BC")</f>
        <v>NBC</v>
      </c>
      <c r="F16" s="86"/>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685</v>
      </c>
      <c r="R17" s="241"/>
      <c r="S17" s="242"/>
      <c r="T17" s="246" t="s">
        <v>85</v>
      </c>
      <c r="U17" s="241"/>
      <c r="V17" s="242"/>
      <c r="W17" s="9"/>
      <c r="X17" s="9"/>
      <c r="Y17" s="23"/>
    </row>
    <row r="18" spans="1:25" ht="20.25" customHeight="1" outlineLevel="2" x14ac:dyDescent="0.35">
      <c r="A18" s="1"/>
      <c r="B18" s="245" t="s">
        <v>317</v>
      </c>
      <c r="C18" s="245"/>
      <c r="D18" s="42" t="s">
        <v>52</v>
      </c>
      <c r="E18" s="39">
        <v>0.02</v>
      </c>
      <c r="F18" s="127"/>
      <c r="G18" s="127"/>
      <c r="H18" s="127"/>
      <c r="I18" s="127"/>
      <c r="J18" s="9"/>
      <c r="K18" s="238" t="s">
        <v>897</v>
      </c>
      <c r="L18" s="240"/>
      <c r="M18" s="243"/>
      <c r="N18" s="238" t="s">
        <v>898</v>
      </c>
      <c r="O18" s="240"/>
      <c r="P18" s="243"/>
      <c r="Q18" s="238" t="s">
        <v>899</v>
      </c>
      <c r="R18" s="240"/>
      <c r="S18" s="243"/>
      <c r="T18" s="238" t="s">
        <v>900</v>
      </c>
      <c r="U18" s="240"/>
      <c r="V18" s="243"/>
      <c r="W18" s="9"/>
      <c r="X18" s="9"/>
      <c r="Y18" s="23"/>
    </row>
    <row r="19" spans="1:25" ht="141.75" customHeight="1" outlineLevel="2" x14ac:dyDescent="0.35">
      <c r="A19" s="1"/>
      <c r="B19" s="245"/>
      <c r="C19" s="245"/>
      <c r="D19" s="42" t="s">
        <v>91</v>
      </c>
      <c r="E19" s="308" t="s">
        <v>901</v>
      </c>
      <c r="F19" s="308"/>
      <c r="G19" s="308"/>
      <c r="H19" s="308"/>
      <c r="I19" s="308"/>
      <c r="J19" s="25"/>
      <c r="K19" s="238"/>
      <c r="L19" s="240"/>
      <c r="M19" s="243"/>
      <c r="N19" s="238"/>
      <c r="O19" s="240"/>
      <c r="P19" s="243"/>
      <c r="Q19" s="238"/>
      <c r="R19" s="240"/>
      <c r="S19" s="243"/>
      <c r="T19" s="238"/>
      <c r="U19" s="240"/>
      <c r="V19" s="243"/>
      <c r="W19" s="9"/>
      <c r="X19" s="9"/>
      <c r="Y19" s="23"/>
    </row>
    <row r="20" spans="1:25" ht="18.75" customHeight="1" outlineLevel="2" x14ac:dyDescent="0.35">
      <c r="A20" s="1"/>
      <c r="B20" s="245"/>
      <c r="C20" s="245"/>
      <c r="D20" s="247" t="s">
        <v>93</v>
      </c>
      <c r="E20" s="248" t="s">
        <v>178</v>
      </c>
      <c r="F20" s="248"/>
      <c r="G20" s="248"/>
      <c r="H20" s="248"/>
      <c r="I20" s="248"/>
      <c r="J20" s="25"/>
      <c r="K20" s="238"/>
      <c r="L20" s="240"/>
      <c r="M20" s="243"/>
      <c r="N20" s="238"/>
      <c r="O20" s="240"/>
      <c r="P20" s="243"/>
      <c r="Q20" s="238"/>
      <c r="R20" s="240"/>
      <c r="S20" s="243"/>
      <c r="T20" s="238"/>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902</v>
      </c>
      <c r="L21" s="240"/>
      <c r="M21" s="243"/>
      <c r="N21" s="238" t="s">
        <v>903</v>
      </c>
      <c r="O21" s="240"/>
      <c r="P21" s="243"/>
      <c r="Q21" s="238" t="s">
        <v>544</v>
      </c>
      <c r="R21" s="240"/>
      <c r="S21" s="243"/>
      <c r="T21" s="238" t="s">
        <v>385</v>
      </c>
      <c r="U21" s="240"/>
      <c r="V21" s="243"/>
      <c r="W21" s="9"/>
      <c r="X21" s="9"/>
      <c r="Y21" s="23"/>
    </row>
    <row r="22" spans="1:25" ht="14.5" x14ac:dyDescent="0.35">
      <c r="A22" s="1"/>
      <c r="B22" s="9"/>
      <c r="C22" s="9"/>
      <c r="D22" s="9"/>
      <c r="E22" s="9"/>
      <c r="F22" s="9"/>
      <c r="G22" s="9"/>
      <c r="H22" s="9"/>
      <c r="I22" s="9"/>
      <c r="J22" s="9"/>
      <c r="K22" s="68"/>
      <c r="L22" s="9"/>
      <c r="M22" s="9"/>
      <c r="N22" s="9"/>
      <c r="O22" s="9"/>
      <c r="P22" s="9"/>
      <c r="Q22" s="9"/>
      <c r="R22" s="9"/>
      <c r="S22" s="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54" t="s">
        <v>99</v>
      </c>
      <c r="U23" s="24" t="s">
        <v>100</v>
      </c>
      <c r="V23" s="55" t="s">
        <v>101</v>
      </c>
      <c r="X23" s="9"/>
      <c r="Y23" s="23"/>
    </row>
    <row r="24" spans="1:25" ht="36.75" customHeight="1" x14ac:dyDescent="0.35">
      <c r="A24" s="1"/>
      <c r="B24" s="9"/>
      <c r="C24" s="9"/>
      <c r="D24" s="9"/>
      <c r="F24" s="235" t="s">
        <v>693</v>
      </c>
      <c r="G24" s="236" t="s">
        <v>36</v>
      </c>
      <c r="H24" s="236"/>
      <c r="I24" s="236"/>
      <c r="K24" s="56"/>
      <c r="L24" s="40">
        <v>3</v>
      </c>
      <c r="M24" s="237"/>
      <c r="N24" s="56"/>
      <c r="O24" s="40">
        <v>3</v>
      </c>
      <c r="P24" s="237"/>
      <c r="Q24" s="56"/>
      <c r="R24" s="40">
        <v>2</v>
      </c>
      <c r="S24" s="237"/>
      <c r="T24" s="56"/>
      <c r="U24" s="40"/>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57"/>
      <c r="U25" s="43"/>
      <c r="V25" s="237"/>
      <c r="X25" s="9"/>
      <c r="Y25" s="23"/>
    </row>
    <row r="26" spans="1:25" ht="208.5" customHeight="1" x14ac:dyDescent="0.35">
      <c r="A26" s="1"/>
      <c r="B26" s="9"/>
      <c r="C26" s="9"/>
      <c r="D26" s="9"/>
      <c r="F26" s="235"/>
      <c r="G26" s="236" t="s">
        <v>78</v>
      </c>
      <c r="H26" s="236"/>
      <c r="I26" s="236"/>
      <c r="K26" s="58"/>
      <c r="L26" s="45" t="s">
        <v>1089</v>
      </c>
      <c r="M26" s="237"/>
      <c r="N26" s="58"/>
      <c r="O26" s="45" t="s">
        <v>1090</v>
      </c>
      <c r="P26" s="237"/>
      <c r="Q26" s="58"/>
      <c r="R26" s="45" t="s">
        <v>1237</v>
      </c>
      <c r="S26" s="237"/>
      <c r="T26" s="58"/>
      <c r="U26" s="45"/>
      <c r="V26" s="237"/>
      <c r="X26" s="9"/>
      <c r="Y26" s="23"/>
    </row>
    <row r="27" spans="1:25" ht="18" customHeight="1" x14ac:dyDescent="0.35">
      <c r="A27" s="1"/>
      <c r="B27" s="9"/>
      <c r="C27" s="9"/>
      <c r="D27" s="9"/>
      <c r="F27" s="235"/>
      <c r="G27" s="236" t="s">
        <v>105</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F24:F49"/>
    <mergeCell ref="G24:I25"/>
    <mergeCell ref="M24:M26"/>
    <mergeCell ref="P24:P26"/>
    <mergeCell ref="S24:S26"/>
    <mergeCell ref="V24:V26"/>
    <mergeCell ref="G26:I26"/>
    <mergeCell ref="G27:I49"/>
    <mergeCell ref="Q20:S20"/>
    <mergeCell ref="T20:V20"/>
    <mergeCell ref="K21:M21"/>
    <mergeCell ref="N21:P21"/>
    <mergeCell ref="Q21:S21"/>
    <mergeCell ref="T21:V21"/>
    <mergeCell ref="T18:V19"/>
    <mergeCell ref="E19:I19"/>
    <mergeCell ref="D20:D21"/>
    <mergeCell ref="E20:I21"/>
    <mergeCell ref="K20:M20"/>
    <mergeCell ref="N20:P20"/>
    <mergeCell ref="D15:I15"/>
    <mergeCell ref="B18:C21"/>
    <mergeCell ref="K18:M19"/>
    <mergeCell ref="N18:P19"/>
    <mergeCell ref="Q18:S19"/>
    <mergeCell ref="Q17:S17"/>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M12:N12"/>
    <mergeCell ref="O12:P12"/>
    <mergeCell ref="K17:M17"/>
    <mergeCell ref="N17:P17"/>
    <mergeCell ref="K14:K15"/>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s>
  <conditionalFormatting sqref="D15:I15">
    <cfRule type="containsText" dxfId="191" priority="2" operator="containsText" text="Finalizado">
      <formula>NOT(ISERROR(SEARCH("Finalizado",D15)))</formula>
    </cfRule>
    <cfRule type="containsText" dxfId="190" priority="3" operator="containsText" text="No Planificado">
      <formula>NOT(ISERROR(SEARCH("No Planificado",D15)))</formula>
    </cfRule>
    <cfRule type="containsText" dxfId="189" priority="4" operator="containsText" text="A Tiempo">
      <formula>NOT(ISERROR(SEARCH("A Tiempo",D15)))</formula>
    </cfRule>
    <cfRule type="containsText" dxfId="188" priority="5" operator="containsText" text="Retrasado">
      <formula>NOT(ISERROR(SEARCH("Retrasado",D15)))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10">
      <iconSet showValue="0">
        <cfvo type="percent" val="0"/>
        <cfvo type="num" val="2"/>
        <cfvo type="num" val="3"/>
      </iconSet>
    </cfRule>
  </conditionalFormatting>
  <conditionalFormatting sqref="K25:L25">
    <cfRule type="containsText" dxfId="187" priority="20" operator="containsText" text="PENDIENTE">
      <formula>NOT(ISERROR(SEARCH("PENDIENTE",K25)))</formula>
    </cfRule>
    <cfRule type="containsText" dxfId="186" priority="21" operator="containsText" text="NO VALIDADO">
      <formula>NOT(ISERROR(SEARCH("NO VALIDADO",K25)))</formula>
    </cfRule>
    <cfRule type="containsText" dxfId="185" priority="22" operator="containsText" text="VALIDADO">
      <formula>NOT(ISERROR(SEARCH("VALIDADO",K25)))</formula>
    </cfRule>
  </conditionalFormatting>
  <conditionalFormatting sqref="N25:O25">
    <cfRule type="containsText" dxfId="184" priority="17" operator="containsText" text="PENDIENTE">
      <formula>NOT(ISERROR(SEARCH("PENDIENTE",N25)))</formula>
    </cfRule>
    <cfRule type="containsText" dxfId="183" priority="18" operator="containsText" text="NO VALIDADO">
      <formula>NOT(ISERROR(SEARCH("NO VALIDADO",N25)))</formula>
    </cfRule>
    <cfRule type="containsText" dxfId="182" priority="19" operator="containsText" text="VALIDADO">
      <formula>NOT(ISERROR(SEARCH("VALIDADO",N25)))</formula>
    </cfRule>
  </conditionalFormatting>
  <conditionalFormatting sqref="Q25:R25">
    <cfRule type="containsText" dxfId="181" priority="14" operator="containsText" text="PENDIENTE">
      <formula>NOT(ISERROR(SEARCH("PENDIENTE",Q25)))</formula>
    </cfRule>
    <cfRule type="containsText" dxfId="180" priority="15" operator="containsText" text="NO VALIDADO">
      <formula>NOT(ISERROR(SEARCH("NO VALIDADO",Q25)))</formula>
    </cfRule>
    <cfRule type="containsText" dxfId="179" priority="16" operator="containsText" text="VALIDADO">
      <formula>NOT(ISERROR(SEARCH("VALIDADO",Q25)))</formula>
    </cfRule>
  </conditionalFormatting>
  <conditionalFormatting sqref="T25:U25">
    <cfRule type="containsText" dxfId="178" priority="11" operator="containsText" text="PENDIENTE">
      <formula>NOT(ISERROR(SEARCH("PENDIENTE",T25)))</formula>
    </cfRule>
    <cfRule type="containsText" dxfId="177" priority="12" operator="containsText" text="NO VALIDADO">
      <formula>NOT(ISERROR(SEARCH("NO VALIDADO",T25)))</formula>
    </cfRule>
    <cfRule type="containsText" dxfId="176" priority="13" operator="containsText" text="VALIDADO">
      <formula>NOT(ISERROR(SEARCH("VALIDADO",T25)))</formula>
    </cfRule>
  </conditionalFormatting>
  <dataValidations count="6">
    <dataValidation type="list" allowBlank="1" showInputMessage="1" showErrorMessage="1" sqref="K14:K15 O14:O15 S14:S15" xr:uid="{6B7949CA-B1F9-4921-A205-10C79292E604}">
      <formula1>"No Iniciado, En Progreso,Finalizado"</formula1>
    </dataValidation>
    <dataValidation type="list" allowBlank="1" showInputMessage="1" showErrorMessage="1" sqref="M12 Q12 U12" xr:uid="{4E5BACCA-7D5A-46A5-A60D-425412CDF67C}">
      <formula1>"Mayo,Junio,Julio,Agosto,Septiembre,Octubre"</formula1>
    </dataValidation>
    <dataValidation type="list" allowBlank="1" showInputMessage="1" showErrorMessage="1" sqref="AB14:AB15 R14:R15 N14:N15 V14:V15" xr:uid="{C496BC7D-0DA6-46C2-AD77-C4EB67B2E93B}">
      <formula1>"No Cumple, Parcial, Cumple, Más que Cumple, Mejor Práctica"</formula1>
    </dataValidation>
    <dataValidation type="list" allowBlank="1" showInputMessage="1" showErrorMessage="1" sqref="O10" xr:uid="{08FDF6F1-F7DE-456A-88D2-BAEA49B1B6FA}">
      <formula1>"Alta,Baja,No Planificado"</formula1>
    </dataValidation>
    <dataValidation type="list" allowBlank="1" showInputMessage="1" showErrorMessage="1" sqref="S10 Q10" xr:uid="{F17657BA-53F3-4A30-88F0-0D216D7BFF86}">
      <formula1>"Junio,Julio,Agosto,Septiembre,Octubre"</formula1>
    </dataValidation>
    <dataValidation type="list" allowBlank="1" showInputMessage="1" showErrorMessage="1" sqref="D10" xr:uid="{84690CFC-615B-43F7-AC79-BE8EDAB6CAEF}">
      <formula1>"No Cumple, Parcial,Cumple,Más que Cumple,Mejor Práctica"</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45CBBD61-E3F2-4F28-B1B7-47AA386F9976}">
            <x14:iconSet iconSet="3Stars" showValue="0">
              <x14:cfvo type="percent">
                <xm:f>0</xm:f>
              </x14:cfvo>
              <x14:cfvo type="num">
                <xm:f>2</xm:f>
              </x14:cfvo>
              <x14:cfvo type="num">
                <xm:f>3</xm:f>
              </x14:cfvo>
            </x14:iconSet>
          </x14:cfRule>
          <xm:sqref>M10</xm:sqref>
        </x14:conditionalFormatting>
      </x14:conditionalFormattings>
    </ext>
  </extLst>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A77317-2369-427D-8857-0B5832700F5F}">
  <dimension ref="A1:AB51"/>
  <sheetViews>
    <sheetView showGridLines="0" zoomScale="70" zoomScaleNormal="70" workbookViewId="0">
      <pane xSplit="3" ySplit="4" topLeftCell="D5" activePane="bottomRight" state="frozen"/>
      <selection activeCell="K3" sqref="K3:S4"/>
      <selection pane="topRight" activeCell="K3" sqref="K3:S4"/>
      <selection pane="bottomLeft" activeCell="K3" sqref="K3:S4"/>
      <selection pane="bottomRight" activeCell="K3" sqref="K3:S4"/>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24" t="s">
        <v>904</v>
      </c>
      <c r="L3" s="324"/>
      <c r="M3" s="324"/>
      <c r="N3" s="324"/>
      <c r="O3" s="324"/>
      <c r="P3" s="324"/>
      <c r="Q3" s="324"/>
      <c r="R3" s="324"/>
      <c r="S3" s="324"/>
      <c r="T3" s="63"/>
      <c r="U3" s="63"/>
      <c r="V3" s="63"/>
      <c r="W3" s="10"/>
      <c r="X3" s="10"/>
      <c r="Y3" s="12"/>
      <c r="Z3" s="12"/>
      <c r="AA3" s="12"/>
    </row>
    <row r="4" spans="1:28" ht="35.25" customHeight="1" x14ac:dyDescent="0.35">
      <c r="A4" s="1"/>
      <c r="B4" s="1"/>
      <c r="C4" s="10"/>
      <c r="D4" s="255"/>
      <c r="E4" s="255"/>
      <c r="F4" s="255"/>
      <c r="G4" s="255"/>
      <c r="H4" s="255"/>
      <c r="I4" s="255"/>
      <c r="J4" s="61"/>
      <c r="K4" s="325"/>
      <c r="L4" s="325"/>
      <c r="M4" s="325"/>
      <c r="N4" s="325"/>
      <c r="O4" s="325"/>
      <c r="P4" s="325"/>
      <c r="Q4" s="325"/>
      <c r="R4" s="325"/>
      <c r="S4" s="325"/>
      <c r="T4" s="61"/>
      <c r="U4" s="61"/>
      <c r="V4" s="61"/>
      <c r="W4" s="61"/>
      <c r="X4" s="14"/>
      <c r="Y4" s="21"/>
      <c r="Z4" s="22"/>
      <c r="AA4" s="22"/>
    </row>
    <row r="5" spans="1:28" ht="32.5" x14ac:dyDescent="0.6">
      <c r="A5" s="1"/>
      <c r="B5" s="15"/>
      <c r="C5" s="13"/>
      <c r="D5" s="258" t="s">
        <v>49</v>
      </c>
      <c r="E5" s="258"/>
      <c r="F5" s="258"/>
      <c r="G5" s="258"/>
      <c r="H5" s="258"/>
      <c r="I5" s="258"/>
      <c r="J5" s="26"/>
      <c r="K5" s="258" t="s">
        <v>678</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Mais que cumpre</v>
      </c>
      <c r="E7" s="47">
        <f>IF($D7="Não cumpre",0,IF($D7="Parcial",$E$18*0.4,IF($D7="Cumpre",$E$18*0.7,IF($D7="Mais que cumpre",$E$18*0.85,IF($D7="Melhor Prática",$E$18,0)))))</f>
        <v>1.7000000000000001E-2</v>
      </c>
      <c r="F7" s="48">
        <f>IF($K$24&lt;&gt;"",IF($K$24=3,3,IF($K$24=2,2,1)),"")</f>
        <v>3</v>
      </c>
      <c r="G7" s="48">
        <f>IF($N$24&lt;&gt;"",IF($N$24=3,3,IF($N$24=2,2,1)),"")</f>
        <v>3</v>
      </c>
      <c r="H7" s="48">
        <f>IF($Q$24&lt;&gt;"",IF($Q$24=3,3,IF($Q$24=2,2,1)),"")</f>
        <v>3</v>
      </c>
      <c r="I7" s="48" t="str">
        <f>IF($T$24&lt;&gt;"",IF($T$24=3,3,IF($T$24=2,2,1)),"")</f>
        <v/>
      </c>
      <c r="J7" s="32"/>
      <c r="K7" s="49" t="s">
        <v>679</v>
      </c>
      <c r="L7" s="46" t="s">
        <v>60</v>
      </c>
      <c r="M7" s="260" t="s">
        <v>905</v>
      </c>
      <c r="N7" s="260"/>
      <c r="O7" s="260"/>
      <c r="P7" s="46" t="s">
        <v>62</v>
      </c>
      <c r="Q7" s="260" t="s">
        <v>906</v>
      </c>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t="str">
        <f>IF(Q10="Junho",6,IF(Q10="Julho",7,IF(Q10="Agosto",8,IF(Q10="Setembro",9,IF(Q10="Outubro",10,"")))))</f>
        <v/>
      </c>
      <c r="R9" s="35"/>
      <c r="S9" s="92" t="str">
        <f>IF(S10="Junho",6,IF(S10="Julho",7,IF(S10="Agosto",8,IF(S10="Setembro",9,IF(S10="Outubro",10,"")))))</f>
        <v/>
      </c>
      <c r="T9" s="33"/>
      <c r="U9" s="33"/>
      <c r="V9" s="33"/>
      <c r="W9" s="1"/>
      <c r="X9" s="1"/>
    </row>
    <row r="10" spans="1:28" ht="59.25" customHeight="1" outlineLevel="1" x14ac:dyDescent="0.35">
      <c r="A10" s="1"/>
      <c r="B10" s="262" t="s">
        <v>681</v>
      </c>
      <c r="C10" s="262"/>
      <c r="D10" s="110" t="s">
        <v>64</v>
      </c>
      <c r="E10" s="51">
        <f>IF($D10="Não cumpre",0,IF($D10="Parcial",$E$18*0.4,IF($D10="Cumpre",$E$18*0.7,IF($D10="Mais que cumpre",$E$18*0.85,IF($D10="Melhor Prática",$E$18,0)))))</f>
        <v>1.7000000000000001E-2</v>
      </c>
      <c r="F10" s="52" t="str">
        <f>IF(K20="D","D","-")</f>
        <v>-</v>
      </c>
      <c r="G10" s="52" t="str">
        <f>IF(N20="D","D","-")</f>
        <v>D</v>
      </c>
      <c r="H10" s="52" t="str">
        <f>IF(Q20="D","D","-")</f>
        <v>D</v>
      </c>
      <c r="I10" s="52" t="str">
        <f>IF(T20="D","D","-")</f>
        <v>-</v>
      </c>
      <c r="J10" s="32"/>
      <c r="K10" s="65" t="s">
        <v>682</v>
      </c>
      <c r="L10" s="50" t="s">
        <v>66</v>
      </c>
      <c r="M10" s="74">
        <v>1</v>
      </c>
      <c r="N10" s="50" t="s">
        <v>67</v>
      </c>
      <c r="O10" s="53" t="s">
        <v>745</v>
      </c>
      <c r="P10" s="50" t="s">
        <v>69</v>
      </c>
      <c r="Q10" s="91" t="s">
        <v>907</v>
      </c>
      <c r="R10" s="50" t="s">
        <v>71</v>
      </c>
      <c r="S10" s="91" t="s">
        <v>713</v>
      </c>
      <c r="T10" s="50" t="s">
        <v>73</v>
      </c>
      <c r="U10" s="53" t="s">
        <v>874</v>
      </c>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684</v>
      </c>
      <c r="C12" s="263"/>
      <c r="D12" s="265" t="str">
        <f>IF(F12="","",IF(AND(I12=3,H12=3,G12=3,F12=3),"Melhor Prática",
IF(AND(H12=3,G12=3,F12=3),"Mais que cumpre",
IF(AND(G12=3,F12=3),"Cumpre",
IF(F12=3,"Parcial","Não cumpre")))))</f>
        <v>Mais que cumpre</v>
      </c>
      <c r="E12" s="266">
        <f>IF($D12="Não cumpre",0,IF($D12="Parcial",$E$18*0.4,IF($D12="Cumpre",$E$18*0.7,IF($D12="Mais que cumpre",$E$18*0.85,IF($D12="Melhor Prática",$E$18,0)))))</f>
        <v>1.7000000000000001E-2</v>
      </c>
      <c r="F12" s="261">
        <f>IF($L$24&lt;&gt;"",IF($L$24=3,3,IF($L$24=2,2,1)),"")</f>
        <v>3</v>
      </c>
      <c r="G12" s="261">
        <f>IF($O$24&lt;&gt;"",IF($O$24=3,3,IF($O$24=2,2,1)),"")</f>
        <v>3</v>
      </c>
      <c r="H12" s="261">
        <f>IF($R$24&lt;&gt;"",IF($R$24=3,3,IF($R$24=2,2,1)),"")</f>
        <v>3</v>
      </c>
      <c r="I12" s="261" t="str">
        <f>IF($U$24&lt;&gt;"",IF($U$24=3,3,IF($U$24=2,2,1)),"")</f>
        <v/>
      </c>
      <c r="J12" s="32"/>
      <c r="K12" s="299" t="s">
        <v>76</v>
      </c>
      <c r="L12" s="251"/>
      <c r="M12" s="249"/>
      <c r="N12" s="250"/>
      <c r="O12" s="299" t="s">
        <v>76</v>
      </c>
      <c r="P12" s="251"/>
      <c r="Q12" s="249"/>
      <c r="R12" s="250"/>
      <c r="S12" s="251" t="s">
        <v>76</v>
      </c>
      <c r="T12" s="251"/>
      <c r="U12" s="323"/>
      <c r="V12" s="323"/>
      <c r="W12" s="9"/>
      <c r="X12" s="9"/>
      <c r="Y12" s="23"/>
      <c r="Z12" s="2"/>
      <c r="AA12" s="2"/>
      <c r="AB12" s="2"/>
    </row>
    <row r="13" spans="1:28" ht="35.25" customHeight="1" outlineLevel="1" x14ac:dyDescent="0.35">
      <c r="A13" s="1"/>
      <c r="B13" s="264"/>
      <c r="C13" s="264"/>
      <c r="D13" s="265"/>
      <c r="E13" s="266"/>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79</v>
      </c>
      <c r="W13" s="1"/>
      <c r="X13" s="1"/>
      <c r="Z13" s="3"/>
      <c r="AA13" s="4"/>
      <c r="AB13" s="5"/>
    </row>
    <row r="14" spans="1:28" ht="18.75" customHeight="1" outlineLevel="1" x14ac:dyDescent="0.35">
      <c r="A14" s="1"/>
      <c r="B14" s="264"/>
      <c r="C14" s="264"/>
      <c r="D14" s="265"/>
      <c r="E14" s="266"/>
      <c r="F14" s="38"/>
      <c r="G14" s="38"/>
      <c r="H14" s="38"/>
      <c r="I14" s="38"/>
      <c r="J14" s="32"/>
      <c r="K14" s="238"/>
      <c r="L14" s="239"/>
      <c r="M14" s="239"/>
      <c r="N14" s="243"/>
      <c r="O14" s="238"/>
      <c r="P14" s="239"/>
      <c r="Q14" s="239"/>
      <c r="R14" s="243"/>
      <c r="S14" s="240"/>
      <c r="T14" s="239"/>
      <c r="U14" s="239"/>
      <c r="V14" s="240"/>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IF(OR(AND(S10=U12,S14&lt;&gt;"finalizado"),AND(S10=Q12,O14&lt;&gt;"finalizado"),AND(S10=M12,K14&lt;&gt;"finalizado")),"Atrasado","À Tempo")),"Não Planificado")</f>
        <v>À Tempo</v>
      </c>
      <c r="E15" s="244"/>
      <c r="F15" s="244"/>
      <c r="G15" s="244"/>
      <c r="H15" s="244"/>
      <c r="I15" s="244"/>
      <c r="J15" s="26"/>
      <c r="K15" s="238"/>
      <c r="L15" s="239"/>
      <c r="M15" s="239"/>
      <c r="N15" s="243"/>
      <c r="O15" s="238"/>
      <c r="P15" s="239"/>
      <c r="Q15" s="239"/>
      <c r="R15" s="243"/>
      <c r="S15" s="240"/>
      <c r="T15" s="239"/>
      <c r="U15" s="239"/>
      <c r="V15" s="240"/>
      <c r="W15" s="1"/>
      <c r="X15" s="1"/>
      <c r="Z15" s="6"/>
      <c r="AA15" s="7"/>
      <c r="AB15" s="7"/>
    </row>
    <row r="16" spans="1:28" ht="21" customHeight="1" x14ac:dyDescent="0.4">
      <c r="A16" s="1"/>
      <c r="B16" s="17"/>
      <c r="C16" s="17"/>
      <c r="D16" s="9"/>
      <c r="E16" s="86" t="str">
        <f>IF(COUNTA(F16:I16)=0,"NBC","BC")</f>
        <v>NBC</v>
      </c>
      <c r="F16" s="86"/>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685</v>
      </c>
      <c r="R17" s="241"/>
      <c r="S17" s="242"/>
      <c r="T17" s="246" t="s">
        <v>85</v>
      </c>
      <c r="U17" s="241"/>
      <c r="V17" s="242"/>
      <c r="W17" s="9"/>
      <c r="X17" s="9"/>
      <c r="Y17" s="23"/>
    </row>
    <row r="18" spans="1:25" ht="20.25" customHeight="1" outlineLevel="2" x14ac:dyDescent="0.35">
      <c r="A18" s="1"/>
      <c r="B18" s="245" t="s">
        <v>317</v>
      </c>
      <c r="C18" s="245"/>
      <c r="D18" s="42" t="s">
        <v>52</v>
      </c>
      <c r="E18" s="39">
        <v>0.02</v>
      </c>
      <c r="F18" s="127"/>
      <c r="G18" s="127"/>
      <c r="H18" s="127"/>
      <c r="I18" s="127"/>
      <c r="J18" s="9"/>
      <c r="K18" s="238" t="s">
        <v>908</v>
      </c>
      <c r="L18" s="240"/>
      <c r="M18" s="243"/>
      <c r="N18" s="238" t="s">
        <v>909</v>
      </c>
      <c r="O18" s="240"/>
      <c r="P18" s="243"/>
      <c r="Q18" s="238" t="s">
        <v>910</v>
      </c>
      <c r="R18" s="240"/>
      <c r="S18" s="243"/>
      <c r="T18" s="238" t="s">
        <v>911</v>
      </c>
      <c r="U18" s="240"/>
      <c r="V18" s="243"/>
      <c r="W18" s="9"/>
      <c r="X18" s="9"/>
      <c r="Y18" s="23"/>
    </row>
    <row r="19" spans="1:25" ht="141.75" customHeight="1" outlineLevel="2" x14ac:dyDescent="0.35">
      <c r="A19" s="1"/>
      <c r="B19" s="245"/>
      <c r="C19" s="245"/>
      <c r="D19" s="42" t="s">
        <v>91</v>
      </c>
      <c r="E19" s="308" t="s">
        <v>912</v>
      </c>
      <c r="F19" s="308"/>
      <c r="G19" s="308"/>
      <c r="H19" s="308"/>
      <c r="I19" s="308"/>
      <c r="J19" s="25"/>
      <c r="K19" s="238"/>
      <c r="L19" s="240"/>
      <c r="M19" s="243"/>
      <c r="N19" s="238"/>
      <c r="O19" s="240"/>
      <c r="P19" s="243"/>
      <c r="Q19" s="238"/>
      <c r="R19" s="240"/>
      <c r="S19" s="243"/>
      <c r="T19" s="238"/>
      <c r="U19" s="240"/>
      <c r="V19" s="243"/>
      <c r="W19" s="9"/>
      <c r="X19" s="9"/>
      <c r="Y19" s="23"/>
    </row>
    <row r="20" spans="1:25" ht="18.75" customHeight="1" outlineLevel="2" x14ac:dyDescent="0.35">
      <c r="A20" s="1"/>
      <c r="B20" s="245"/>
      <c r="C20" s="245"/>
      <c r="D20" s="247" t="s">
        <v>93</v>
      </c>
      <c r="E20" s="248" t="s">
        <v>200</v>
      </c>
      <c r="F20" s="248"/>
      <c r="G20" s="248"/>
      <c r="H20" s="248"/>
      <c r="I20" s="248"/>
      <c r="J20" s="25"/>
      <c r="K20" s="238"/>
      <c r="L20" s="240"/>
      <c r="M20" s="243"/>
      <c r="N20" s="238" t="s">
        <v>306</v>
      </c>
      <c r="O20" s="240"/>
      <c r="P20" s="243"/>
      <c r="Q20" s="238" t="s">
        <v>306</v>
      </c>
      <c r="R20" s="240"/>
      <c r="S20" s="243"/>
      <c r="T20" s="238"/>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741</v>
      </c>
      <c r="L21" s="240"/>
      <c r="M21" s="243"/>
      <c r="N21" s="238" t="s">
        <v>732</v>
      </c>
      <c r="O21" s="240"/>
      <c r="P21" s="243"/>
      <c r="Q21" s="238" t="s">
        <v>460</v>
      </c>
      <c r="R21" s="240"/>
      <c r="S21" s="243"/>
      <c r="T21" s="238" t="s">
        <v>665</v>
      </c>
      <c r="U21" s="240"/>
      <c r="V21" s="243"/>
      <c r="W21" s="9"/>
      <c r="X21" s="9"/>
      <c r="Y21" s="23"/>
    </row>
    <row r="22" spans="1:25" ht="14.5" x14ac:dyDescent="0.35">
      <c r="A22" s="1"/>
      <c r="B22" s="9"/>
      <c r="C22" s="9"/>
      <c r="D22" s="9"/>
      <c r="E22" s="9"/>
      <c r="F22" s="9"/>
      <c r="G22" s="9"/>
      <c r="H22" s="9"/>
      <c r="I22" s="9"/>
      <c r="J22" s="9"/>
      <c r="K22" s="68"/>
      <c r="L22" s="9"/>
      <c r="M22" s="9"/>
      <c r="N22" s="9"/>
      <c r="O22" s="9"/>
      <c r="P22" s="9"/>
      <c r="Q22" s="9"/>
      <c r="R22" s="9"/>
      <c r="S22" s="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54" t="s">
        <v>99</v>
      </c>
      <c r="U23" s="24" t="s">
        <v>100</v>
      </c>
      <c r="V23" s="55" t="s">
        <v>101</v>
      </c>
      <c r="X23" s="9"/>
      <c r="Y23" s="23"/>
    </row>
    <row r="24" spans="1:25" ht="36.75" customHeight="1" x14ac:dyDescent="0.35">
      <c r="A24" s="1"/>
      <c r="B24" s="9"/>
      <c r="C24" s="9"/>
      <c r="D24" s="9"/>
      <c r="F24" s="235" t="s">
        <v>693</v>
      </c>
      <c r="G24" s="236" t="s">
        <v>36</v>
      </c>
      <c r="H24" s="236"/>
      <c r="I24" s="236"/>
      <c r="K24" s="56">
        <v>3</v>
      </c>
      <c r="L24" s="40">
        <v>3</v>
      </c>
      <c r="M24" s="237"/>
      <c r="N24" s="56">
        <v>3</v>
      </c>
      <c r="O24" s="40">
        <v>3</v>
      </c>
      <c r="P24" s="237"/>
      <c r="Q24" s="56">
        <v>3</v>
      </c>
      <c r="R24" s="40">
        <v>3</v>
      </c>
      <c r="S24" s="237"/>
      <c r="T24" s="56"/>
      <c r="U24" s="40"/>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57"/>
      <c r="U25" s="43"/>
      <c r="V25" s="237"/>
      <c r="X25" s="9"/>
      <c r="Y25" s="23"/>
    </row>
    <row r="26" spans="1:25" ht="208.5" customHeight="1" x14ac:dyDescent="0.35">
      <c r="A26" s="1"/>
      <c r="B26" s="9"/>
      <c r="C26" s="9"/>
      <c r="D26" s="9"/>
      <c r="F26" s="235"/>
      <c r="G26" s="236" t="s">
        <v>78</v>
      </c>
      <c r="H26" s="236"/>
      <c r="I26" s="236"/>
      <c r="K26" s="58" t="s">
        <v>905</v>
      </c>
      <c r="L26" s="45"/>
      <c r="M26" s="237"/>
      <c r="N26" s="58" t="s">
        <v>913</v>
      </c>
      <c r="O26" s="45" t="s">
        <v>1213</v>
      </c>
      <c r="P26" s="237"/>
      <c r="Q26" s="58" t="s">
        <v>914</v>
      </c>
      <c r="R26" s="45" t="s">
        <v>1214</v>
      </c>
      <c r="S26" s="237"/>
      <c r="T26" s="58"/>
      <c r="U26" s="45"/>
      <c r="V26" s="237"/>
      <c r="X26" s="9"/>
      <c r="Y26" s="23"/>
    </row>
    <row r="27" spans="1:25" ht="18" customHeight="1" x14ac:dyDescent="0.35">
      <c r="A27" s="1"/>
      <c r="B27" s="9"/>
      <c r="C27" s="9"/>
      <c r="D27" s="9"/>
      <c r="F27" s="235"/>
      <c r="G27" s="236" t="s">
        <v>105</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F24:F49"/>
    <mergeCell ref="G24:I25"/>
    <mergeCell ref="M24:M26"/>
    <mergeCell ref="P24:P26"/>
    <mergeCell ref="S24:S26"/>
    <mergeCell ref="V24:V26"/>
    <mergeCell ref="G26:I26"/>
    <mergeCell ref="G27:I49"/>
    <mergeCell ref="Q20:S20"/>
    <mergeCell ref="T20:V20"/>
    <mergeCell ref="K21:M21"/>
    <mergeCell ref="N21:P21"/>
    <mergeCell ref="Q21:S21"/>
    <mergeCell ref="T21:V21"/>
    <mergeCell ref="T18:V19"/>
    <mergeCell ref="E19:I19"/>
    <mergeCell ref="D20:D21"/>
    <mergeCell ref="E20:I21"/>
    <mergeCell ref="K20:M20"/>
    <mergeCell ref="N20:P20"/>
    <mergeCell ref="D15:I15"/>
    <mergeCell ref="B18:C21"/>
    <mergeCell ref="K18:M19"/>
    <mergeCell ref="N18:P19"/>
    <mergeCell ref="Q18:S19"/>
    <mergeCell ref="Q17:S17"/>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M12:N12"/>
    <mergeCell ref="O12:P12"/>
    <mergeCell ref="K17:M17"/>
    <mergeCell ref="N17:P17"/>
    <mergeCell ref="K14:K15"/>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s>
  <conditionalFormatting sqref="D15:I15">
    <cfRule type="containsText" dxfId="175" priority="2" operator="containsText" text="Finalizado">
      <formula>NOT(ISERROR(SEARCH("Finalizado",D15)))</formula>
    </cfRule>
    <cfRule type="containsText" dxfId="174" priority="3" operator="containsText" text="No Planificado">
      <formula>NOT(ISERROR(SEARCH("No Planificado",D15)))</formula>
    </cfRule>
    <cfRule type="containsText" dxfId="173" priority="4" operator="containsText" text="A Tiempo">
      <formula>NOT(ISERROR(SEARCH("A Tiempo",D15)))</formula>
    </cfRule>
    <cfRule type="containsText" dxfId="172" priority="5" operator="containsText" text="Retrasado">
      <formula>NOT(ISERROR(SEARCH("Retrasado",D15)))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10">
      <iconSet showValue="0">
        <cfvo type="percent" val="0"/>
        <cfvo type="num" val="2"/>
        <cfvo type="num" val="3"/>
      </iconSet>
    </cfRule>
  </conditionalFormatting>
  <conditionalFormatting sqref="K25:L25">
    <cfRule type="containsText" dxfId="171" priority="20" operator="containsText" text="PENDIENTE">
      <formula>NOT(ISERROR(SEARCH("PENDIENTE",K25)))</formula>
    </cfRule>
    <cfRule type="containsText" dxfId="170" priority="21" operator="containsText" text="NO VALIDADO">
      <formula>NOT(ISERROR(SEARCH("NO VALIDADO",K25)))</formula>
    </cfRule>
    <cfRule type="containsText" dxfId="169" priority="22" operator="containsText" text="VALIDADO">
      <formula>NOT(ISERROR(SEARCH("VALIDADO",K25)))</formula>
    </cfRule>
  </conditionalFormatting>
  <conditionalFormatting sqref="N25:O25">
    <cfRule type="containsText" dxfId="168" priority="17" operator="containsText" text="PENDIENTE">
      <formula>NOT(ISERROR(SEARCH("PENDIENTE",N25)))</formula>
    </cfRule>
    <cfRule type="containsText" dxfId="167" priority="18" operator="containsText" text="NO VALIDADO">
      <formula>NOT(ISERROR(SEARCH("NO VALIDADO",N25)))</formula>
    </cfRule>
    <cfRule type="containsText" dxfId="166" priority="19" operator="containsText" text="VALIDADO">
      <formula>NOT(ISERROR(SEARCH("VALIDADO",N25)))</formula>
    </cfRule>
  </conditionalFormatting>
  <conditionalFormatting sqref="Q25:R25">
    <cfRule type="containsText" dxfId="165" priority="14" operator="containsText" text="PENDIENTE">
      <formula>NOT(ISERROR(SEARCH("PENDIENTE",Q25)))</formula>
    </cfRule>
    <cfRule type="containsText" dxfId="164" priority="15" operator="containsText" text="NO VALIDADO">
      <formula>NOT(ISERROR(SEARCH("NO VALIDADO",Q25)))</formula>
    </cfRule>
    <cfRule type="containsText" dxfId="163" priority="16" operator="containsText" text="VALIDADO">
      <formula>NOT(ISERROR(SEARCH("VALIDADO",Q25)))</formula>
    </cfRule>
  </conditionalFormatting>
  <conditionalFormatting sqref="T25:U25">
    <cfRule type="containsText" dxfId="162" priority="11" operator="containsText" text="PENDIENTE">
      <formula>NOT(ISERROR(SEARCH("PENDIENTE",T25)))</formula>
    </cfRule>
    <cfRule type="containsText" dxfId="161" priority="12" operator="containsText" text="NO VALIDADO">
      <formula>NOT(ISERROR(SEARCH("NO VALIDADO",T25)))</formula>
    </cfRule>
    <cfRule type="containsText" dxfId="160" priority="13" operator="containsText" text="VALIDADO">
      <formula>NOT(ISERROR(SEARCH("VALIDADO",T25)))</formula>
    </cfRule>
  </conditionalFormatting>
  <dataValidations count="6">
    <dataValidation type="list" allowBlank="1" showInputMessage="1" showErrorMessage="1" sqref="D10" xr:uid="{F065E4E2-5EB7-4BAF-A16A-228893290082}">
      <formula1>"No Cumple, Parcial,Cumple,Más que Cumple,Mejor Práctica"</formula1>
    </dataValidation>
    <dataValidation type="list" allowBlank="1" showInputMessage="1" showErrorMessage="1" sqref="S10 Q10" xr:uid="{12792804-C31E-420B-A650-74B4D3FF96C8}">
      <formula1>"Junio,Julio,Agosto,Septiembre,Octubre"</formula1>
    </dataValidation>
    <dataValidation type="list" allowBlank="1" showInputMessage="1" showErrorMessage="1" sqref="O10" xr:uid="{B8E55583-A5FD-40A8-B09F-8B191E721735}">
      <formula1>"Alta,Baja,No Planificado"</formula1>
    </dataValidation>
    <dataValidation type="list" allowBlank="1" showInputMessage="1" showErrorMessage="1" sqref="AB14:AB15 R14:R15 N14:N15 V14:V15" xr:uid="{D5F19A31-13E4-4738-AD54-AA1950AE3BBA}">
      <formula1>"No Cumple, Parcial, Cumple, Más que Cumple, Mejor Práctica"</formula1>
    </dataValidation>
    <dataValidation type="list" allowBlank="1" showInputMessage="1" showErrorMessage="1" sqref="M12 Q12 U12" xr:uid="{076E39C3-EA21-488C-ACE9-4DAA5FAB1EC8}">
      <formula1>"Mayo,Junio,Julio,Agosto,Septiembre,Octubre"</formula1>
    </dataValidation>
    <dataValidation type="list" allowBlank="1" showInputMessage="1" showErrorMessage="1" sqref="K14:K15 O14:O15 S14:S15" xr:uid="{11875BF4-9DE5-49EE-9DF9-37DCA2D155B4}">
      <formula1>"No Iniciado, En Progreso,Finalizado"</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EFD39B29-2BCD-419E-993F-84A63FD9B496}">
            <x14:iconSet iconSet="3Stars" showValue="0">
              <x14:cfvo type="percent">
                <xm:f>0</xm:f>
              </x14:cfvo>
              <x14:cfvo type="num">
                <xm:f>2</xm:f>
              </x14:cfvo>
              <x14:cfvo type="num">
                <xm:f>3</xm:f>
              </x14:cfvo>
            </x14:iconSet>
          </x14:cfRule>
          <xm:sqref>M10</xm:sqref>
        </x14:conditionalFormatting>
      </x14:conditionalFormattings>
    </ext>
  </extLst>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72E005-3614-4A89-9F5D-D10A819B4FF7}">
  <dimension ref="A1:AB51"/>
  <sheetViews>
    <sheetView showGridLines="0" zoomScale="40" zoomScaleNormal="40" workbookViewId="0">
      <pane xSplit="3" ySplit="4" topLeftCell="D5" activePane="bottomRight" state="frozen"/>
      <selection activeCell="K3" sqref="K3:S4"/>
      <selection pane="topRight" activeCell="K3" sqref="K3:S4"/>
      <selection pane="bottomLeft" activeCell="K3" sqref="K3:S4"/>
      <selection pane="bottomRight" activeCell="T18" sqref="T18:V19"/>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24" t="s">
        <v>915</v>
      </c>
      <c r="L3" s="324"/>
      <c r="M3" s="324"/>
      <c r="N3" s="324"/>
      <c r="O3" s="324"/>
      <c r="P3" s="324"/>
      <c r="Q3" s="324"/>
      <c r="R3" s="324"/>
      <c r="S3" s="324"/>
      <c r="T3" s="63"/>
      <c r="U3" s="63"/>
      <c r="V3" s="63"/>
      <c r="W3" s="10"/>
      <c r="X3" s="10"/>
      <c r="Y3" s="12"/>
      <c r="Z3" s="12"/>
      <c r="AA3" s="12"/>
    </row>
    <row r="4" spans="1:28" ht="35.25" customHeight="1" x14ac:dyDescent="0.35">
      <c r="A4" s="1"/>
      <c r="B4" s="1"/>
      <c r="C4" s="10"/>
      <c r="D4" s="255"/>
      <c r="E4" s="255"/>
      <c r="F4" s="255"/>
      <c r="G4" s="255"/>
      <c r="H4" s="255"/>
      <c r="I4" s="255"/>
      <c r="J4" s="61"/>
      <c r="K4" s="325"/>
      <c r="L4" s="325"/>
      <c r="M4" s="325"/>
      <c r="N4" s="325"/>
      <c r="O4" s="325"/>
      <c r="P4" s="325"/>
      <c r="Q4" s="325"/>
      <c r="R4" s="325"/>
      <c r="S4" s="325"/>
      <c r="T4" s="61"/>
      <c r="U4" s="61"/>
      <c r="V4" s="61"/>
      <c r="W4" s="61"/>
      <c r="X4" s="14"/>
      <c r="Y4" s="21"/>
      <c r="Z4" s="22"/>
      <c r="AA4" s="22"/>
    </row>
    <row r="5" spans="1:28" ht="32.5" x14ac:dyDescent="0.6">
      <c r="A5" s="1"/>
      <c r="B5" s="15"/>
      <c r="C5" s="13"/>
      <c r="D5" s="258" t="s">
        <v>49</v>
      </c>
      <c r="E5" s="258"/>
      <c r="F5" s="258"/>
      <c r="G5" s="258"/>
      <c r="H5" s="258"/>
      <c r="I5" s="258"/>
      <c r="J5" s="26"/>
      <c r="K5" s="258" t="s">
        <v>678</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Cumpre</v>
      </c>
      <c r="E7" s="47">
        <f>IF($D7="Não cumpre",0,IF($D7="Parcial",$E$18*0.4,IF($D7="Cumpre",$E$18*0.7,IF($D7="Mais que cumpre",$E$18*0.85,IF($D7="Melhor Prática",$E$18,0)))))</f>
        <v>1.3999999999999999E-2</v>
      </c>
      <c r="F7" s="48">
        <f>IF($K$24&lt;&gt;"",IF($K$24=3,3,IF($K$24=2,2,1)),"")</f>
        <v>3</v>
      </c>
      <c r="G7" s="48">
        <f>IF($N$24&lt;&gt;"",IF($N$24=3,3,IF($N$24=2,2,1)),"")</f>
        <v>3</v>
      </c>
      <c r="H7" s="48">
        <f>IF($Q$24&lt;&gt;"",IF($Q$24=3,3,IF($Q$24=2,2,1)),"")</f>
        <v>2</v>
      </c>
      <c r="I7" s="48" t="str">
        <f>IF($T$24&lt;&gt;"",IF($T$24=3,3,IF($T$24=2,2,1)),"")</f>
        <v/>
      </c>
      <c r="J7" s="32"/>
      <c r="K7" s="49" t="s">
        <v>679</v>
      </c>
      <c r="L7" s="46" t="s">
        <v>60</v>
      </c>
      <c r="M7" s="260" t="s">
        <v>916</v>
      </c>
      <c r="N7" s="260"/>
      <c r="O7" s="260"/>
      <c r="P7" s="46" t="s">
        <v>62</v>
      </c>
      <c r="Q7" s="260" t="s">
        <v>917</v>
      </c>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f>IF(Q10="Junho",6,IF(Q10="Julho",7,IF(Q10="Agosto",8,IF(Q10="Setembro",9,IF(Q10="Outubro",10,"")))))</f>
        <v>8</v>
      </c>
      <c r="R9" s="35"/>
      <c r="S9" s="92" t="str">
        <f>IF(S10="Junho",6,IF(S10="Julho",7,IF(S10="Agosto",8,IF(S10="Setembro",9,IF(S10="Outubro",10,"")))))</f>
        <v/>
      </c>
      <c r="T9" s="33"/>
      <c r="U9" s="33"/>
      <c r="V9" s="33"/>
      <c r="W9" s="1"/>
      <c r="X9" s="1"/>
    </row>
    <row r="10" spans="1:28" ht="59.25" customHeight="1" outlineLevel="1" x14ac:dyDescent="0.35">
      <c r="A10" s="1"/>
      <c r="B10" s="262" t="s">
        <v>681</v>
      </c>
      <c r="C10" s="262"/>
      <c r="D10" s="110" t="s">
        <v>85</v>
      </c>
      <c r="E10" s="51">
        <f>IF($D10="Não cumpre",0,IF($D10="Parcial",$E$18*0.4,IF($D10="Cumpre",$E$18*0.7,IF($D10="Mais que cumpre",$E$18*0.85,IF($D10="Melhor Prática",$E$18,0)))))</f>
        <v>0.02</v>
      </c>
      <c r="F10" s="52" t="str">
        <f>IF(K20="D","D","-")</f>
        <v>-</v>
      </c>
      <c r="G10" s="52" t="str">
        <f>IF(N20="D","D","-")</f>
        <v>D</v>
      </c>
      <c r="H10" s="52" t="str">
        <f>IF(Q20="D","D","-")</f>
        <v>D</v>
      </c>
      <c r="I10" s="52" t="str">
        <f>IF(T20="D","D","-")</f>
        <v>D</v>
      </c>
      <c r="J10" s="32"/>
      <c r="K10" s="65" t="s">
        <v>682</v>
      </c>
      <c r="L10" s="50" t="s">
        <v>66</v>
      </c>
      <c r="M10" s="74">
        <v>2</v>
      </c>
      <c r="N10" s="50" t="s">
        <v>67</v>
      </c>
      <c r="O10" s="53" t="s">
        <v>745</v>
      </c>
      <c r="P10" s="50" t="s">
        <v>69</v>
      </c>
      <c r="Q10" s="91" t="s">
        <v>303</v>
      </c>
      <c r="R10" s="50" t="s">
        <v>71</v>
      </c>
      <c r="S10" s="91" t="s">
        <v>713</v>
      </c>
      <c r="T10" s="50" t="s">
        <v>73</v>
      </c>
      <c r="U10" s="53" t="s">
        <v>874</v>
      </c>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684</v>
      </c>
      <c r="C12" s="263"/>
      <c r="D12" s="265" t="str">
        <f>IF(F12="","",IF(AND(I12=3,H12=3,G12=3,F12=3),"Melhor Prática",
IF(AND(H12=3,G12=3,F12=3),"Mais que cumpre",
IF(AND(G12=3,F12=3),"Cumpre",
IF(F12=3,"Parcial","Não cumpre")))))</f>
        <v>Melhor Prática</v>
      </c>
      <c r="E12" s="266">
        <f>IF($D12="Não cumpre",0,IF($D12="Parcial",$E$18*0.4,IF($D12="Cumpre",$E$18*0.7,IF($D12="Mais que cumpre",$E$18*0.85,IF($D12="Melhor Prática",$E$18,0)))))</f>
        <v>0.02</v>
      </c>
      <c r="F12" s="261">
        <f>IF($L$24&lt;&gt;"",IF($L$24=3,3,IF($L$24=2,2,1)),"")</f>
        <v>3</v>
      </c>
      <c r="G12" s="261">
        <f>IF($O$24&lt;&gt;"",IF($O$24=3,3,IF($O$24=2,2,1)),"")</f>
        <v>3</v>
      </c>
      <c r="H12" s="261">
        <f>IF($R$24&lt;&gt;"",IF($R$24=3,3,IF($R$24=2,2,1)),"")</f>
        <v>3</v>
      </c>
      <c r="I12" s="261">
        <f>IF($U$24&lt;&gt;"",IF($U$24=3,3,IF($U$24=2,2,1)),"")</f>
        <v>3</v>
      </c>
      <c r="J12" s="32"/>
      <c r="K12" s="299" t="s">
        <v>76</v>
      </c>
      <c r="L12" s="251"/>
      <c r="M12" s="249" t="s">
        <v>713</v>
      </c>
      <c r="N12" s="250"/>
      <c r="O12" s="299" t="s">
        <v>76</v>
      </c>
      <c r="P12" s="251"/>
      <c r="Q12" s="249" t="s">
        <v>713</v>
      </c>
      <c r="R12" s="250"/>
      <c r="S12" s="251" t="s">
        <v>76</v>
      </c>
      <c r="T12" s="251"/>
      <c r="U12" s="323"/>
      <c r="V12" s="323"/>
      <c r="W12" s="9"/>
      <c r="X12" s="9"/>
      <c r="Y12" s="23"/>
      <c r="Z12" s="2"/>
      <c r="AA12" s="2"/>
      <c r="AB12" s="2"/>
    </row>
    <row r="13" spans="1:28" ht="35.25" customHeight="1" outlineLevel="1" x14ac:dyDescent="0.35">
      <c r="A13" s="1"/>
      <c r="B13" s="264"/>
      <c r="C13" s="264"/>
      <c r="D13" s="265"/>
      <c r="E13" s="266"/>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79</v>
      </c>
      <c r="W13" s="1"/>
      <c r="X13" s="1"/>
      <c r="Z13" s="3"/>
      <c r="AA13" s="4"/>
      <c r="AB13" s="5"/>
    </row>
    <row r="14" spans="1:28" ht="18.75" customHeight="1" outlineLevel="1" x14ac:dyDescent="0.35">
      <c r="A14" s="1"/>
      <c r="B14" s="264"/>
      <c r="C14" s="264"/>
      <c r="D14" s="265"/>
      <c r="E14" s="266"/>
      <c r="F14" s="38"/>
      <c r="G14" s="38"/>
      <c r="H14" s="38"/>
      <c r="I14" s="38"/>
      <c r="J14" s="32"/>
      <c r="K14" s="238" t="s">
        <v>1043</v>
      </c>
      <c r="L14" s="239" t="s">
        <v>1093</v>
      </c>
      <c r="M14" s="239"/>
      <c r="N14" s="243" t="s">
        <v>1085</v>
      </c>
      <c r="O14" s="238"/>
      <c r="P14" s="239"/>
      <c r="Q14" s="239"/>
      <c r="R14" s="243"/>
      <c r="S14" s="240"/>
      <c r="T14" s="239"/>
      <c r="U14" s="239"/>
      <c r="V14" s="240"/>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IF(OR(AND(S10=U12,S14&lt;&gt;"finalizado"),AND(S10=Q12,O14&lt;&gt;"finalizado"),AND(S10=M12,K14&lt;&gt;"finalizado")),"Atrasado","À Tempo")),"Não Planificado")</f>
        <v>Atrasado</v>
      </c>
      <c r="E15" s="244"/>
      <c r="F15" s="244"/>
      <c r="G15" s="244"/>
      <c r="H15" s="244"/>
      <c r="I15" s="244"/>
      <c r="J15" s="26"/>
      <c r="K15" s="238"/>
      <c r="L15" s="239"/>
      <c r="M15" s="239"/>
      <c r="N15" s="243"/>
      <c r="O15" s="238"/>
      <c r="P15" s="239"/>
      <c r="Q15" s="239"/>
      <c r="R15" s="243"/>
      <c r="S15" s="240"/>
      <c r="T15" s="239"/>
      <c r="U15" s="239"/>
      <c r="V15" s="240"/>
      <c r="W15" s="1"/>
      <c r="X15" s="1"/>
      <c r="Z15" s="6"/>
      <c r="AA15" s="7"/>
      <c r="AB15" s="7"/>
    </row>
    <row r="16" spans="1:28" ht="21" customHeight="1" x14ac:dyDescent="0.4">
      <c r="A16" s="1"/>
      <c r="B16" s="17"/>
      <c r="C16" s="17"/>
      <c r="D16" s="9"/>
      <c r="E16" s="86" t="str">
        <f>IF(COUNTA(F16:I16)=0,"NBC","BC")</f>
        <v>NBC</v>
      </c>
      <c r="F16" s="86"/>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685</v>
      </c>
      <c r="R17" s="241"/>
      <c r="S17" s="242"/>
      <c r="T17" s="246" t="s">
        <v>85</v>
      </c>
      <c r="U17" s="241"/>
      <c r="V17" s="242"/>
      <c r="W17" s="9"/>
      <c r="X17" s="9"/>
      <c r="Y17" s="23"/>
    </row>
    <row r="18" spans="1:25" ht="20.25" customHeight="1" outlineLevel="2" x14ac:dyDescent="0.35">
      <c r="A18" s="1"/>
      <c r="B18" s="245" t="s">
        <v>317</v>
      </c>
      <c r="C18" s="245"/>
      <c r="D18" s="42" t="s">
        <v>52</v>
      </c>
      <c r="E18" s="39">
        <v>0.02</v>
      </c>
      <c r="F18" s="127"/>
      <c r="G18" s="127"/>
      <c r="H18" s="127"/>
      <c r="I18" s="127"/>
      <c r="J18" s="9"/>
      <c r="K18" s="238" t="s">
        <v>918</v>
      </c>
      <c r="L18" s="240"/>
      <c r="M18" s="243"/>
      <c r="N18" s="238" t="s">
        <v>919</v>
      </c>
      <c r="O18" s="240"/>
      <c r="P18" s="243"/>
      <c r="Q18" s="238" t="s">
        <v>920</v>
      </c>
      <c r="R18" s="240"/>
      <c r="S18" s="243"/>
      <c r="T18" s="238" t="s">
        <v>921</v>
      </c>
      <c r="U18" s="240"/>
      <c r="V18" s="243"/>
      <c r="W18" s="9"/>
      <c r="X18" s="9"/>
      <c r="Y18" s="23"/>
    </row>
    <row r="19" spans="1:25" ht="141.75" customHeight="1" outlineLevel="2" x14ac:dyDescent="0.35">
      <c r="A19" s="1"/>
      <c r="B19" s="245"/>
      <c r="C19" s="245"/>
      <c r="D19" s="42" t="s">
        <v>91</v>
      </c>
      <c r="E19" s="308" t="s">
        <v>922</v>
      </c>
      <c r="F19" s="308"/>
      <c r="G19" s="308"/>
      <c r="H19" s="308"/>
      <c r="I19" s="308"/>
      <c r="J19" s="25"/>
      <c r="K19" s="238"/>
      <c r="L19" s="240"/>
      <c r="M19" s="243"/>
      <c r="N19" s="238"/>
      <c r="O19" s="240"/>
      <c r="P19" s="243"/>
      <c r="Q19" s="238"/>
      <c r="R19" s="240"/>
      <c r="S19" s="243"/>
      <c r="T19" s="238"/>
      <c r="U19" s="240"/>
      <c r="V19" s="243"/>
      <c r="W19" s="9"/>
      <c r="X19" s="9"/>
      <c r="Y19" s="23"/>
    </row>
    <row r="20" spans="1:25" ht="18.75" customHeight="1" outlineLevel="2" x14ac:dyDescent="0.35">
      <c r="A20" s="1"/>
      <c r="B20" s="245"/>
      <c r="C20" s="245"/>
      <c r="D20" s="247" t="s">
        <v>93</v>
      </c>
      <c r="E20" s="248" t="s">
        <v>200</v>
      </c>
      <c r="F20" s="248"/>
      <c r="G20" s="248"/>
      <c r="H20" s="248"/>
      <c r="I20" s="248"/>
      <c r="J20" s="25"/>
      <c r="K20" s="238"/>
      <c r="L20" s="240"/>
      <c r="M20" s="243"/>
      <c r="N20" s="238" t="s">
        <v>306</v>
      </c>
      <c r="O20" s="240"/>
      <c r="P20" s="243"/>
      <c r="Q20" s="238" t="s">
        <v>306</v>
      </c>
      <c r="R20" s="240"/>
      <c r="S20" s="243"/>
      <c r="T20" s="238" t="s">
        <v>306</v>
      </c>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923</v>
      </c>
      <c r="L21" s="240"/>
      <c r="M21" s="243"/>
      <c r="N21" s="238" t="s">
        <v>924</v>
      </c>
      <c r="O21" s="240"/>
      <c r="P21" s="243"/>
      <c r="Q21" s="238" t="s">
        <v>592</v>
      </c>
      <c r="R21" s="240"/>
      <c r="S21" s="243"/>
      <c r="T21" s="238" t="s">
        <v>925</v>
      </c>
      <c r="U21" s="240"/>
      <c r="V21" s="243"/>
      <c r="W21" s="9"/>
      <c r="X21" s="9"/>
      <c r="Y21" s="23"/>
    </row>
    <row r="22" spans="1:25" ht="14.5" x14ac:dyDescent="0.35">
      <c r="A22" s="1"/>
      <c r="B22" s="9"/>
      <c r="C22" s="9"/>
      <c r="D22" s="9"/>
      <c r="E22" s="9"/>
      <c r="F22" s="9"/>
      <c r="G22" s="9"/>
      <c r="H22" s="9"/>
      <c r="I22" s="9"/>
      <c r="J22" s="9"/>
      <c r="K22" s="68"/>
      <c r="L22" s="9"/>
      <c r="M22" s="9"/>
      <c r="N22" s="9"/>
      <c r="O22" s="9"/>
      <c r="P22" s="9"/>
      <c r="Q22" s="9"/>
      <c r="R22" s="9"/>
      <c r="S22" s="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54" t="s">
        <v>99</v>
      </c>
      <c r="U23" s="24" t="s">
        <v>100</v>
      </c>
      <c r="V23" s="55" t="s">
        <v>101</v>
      </c>
      <c r="X23" s="9"/>
      <c r="Y23" s="23"/>
    </row>
    <row r="24" spans="1:25" ht="36.75" customHeight="1" x14ac:dyDescent="0.35">
      <c r="A24" s="1"/>
      <c r="B24" s="9"/>
      <c r="C24" s="9"/>
      <c r="D24" s="9"/>
      <c r="F24" s="235" t="s">
        <v>693</v>
      </c>
      <c r="G24" s="236" t="s">
        <v>36</v>
      </c>
      <c r="H24" s="236"/>
      <c r="I24" s="236"/>
      <c r="K24" s="56">
        <v>3</v>
      </c>
      <c r="L24" s="40">
        <v>3</v>
      </c>
      <c r="M24" s="237"/>
      <c r="N24" s="56">
        <v>3</v>
      </c>
      <c r="O24" s="40">
        <v>3</v>
      </c>
      <c r="P24" s="237"/>
      <c r="Q24" s="56">
        <v>2</v>
      </c>
      <c r="R24" s="40">
        <v>3</v>
      </c>
      <c r="S24" s="237"/>
      <c r="T24" s="56"/>
      <c r="U24" s="40">
        <v>3</v>
      </c>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57"/>
      <c r="U25" s="43"/>
      <c r="V25" s="237"/>
      <c r="X25" s="9"/>
      <c r="Y25" s="23"/>
    </row>
    <row r="26" spans="1:25" ht="208.5" customHeight="1" x14ac:dyDescent="0.35">
      <c r="A26" s="1"/>
      <c r="B26" s="9"/>
      <c r="C26" s="9"/>
      <c r="D26" s="9"/>
      <c r="F26" s="235"/>
      <c r="G26" s="236" t="s">
        <v>78</v>
      </c>
      <c r="H26" s="236"/>
      <c r="I26" s="236"/>
      <c r="K26" s="58" t="s">
        <v>926</v>
      </c>
      <c r="L26" s="45"/>
      <c r="M26" s="237"/>
      <c r="N26" s="58" t="s">
        <v>927</v>
      </c>
      <c r="O26" s="45" t="s">
        <v>1213</v>
      </c>
      <c r="P26" s="237"/>
      <c r="Q26" s="58" t="s">
        <v>928</v>
      </c>
      <c r="R26" s="45" t="s">
        <v>1215</v>
      </c>
      <c r="S26" s="237"/>
      <c r="T26" s="58"/>
      <c r="U26" s="45" t="s">
        <v>1216</v>
      </c>
      <c r="V26" s="237"/>
      <c r="X26" s="9"/>
      <c r="Y26" s="23"/>
    </row>
    <row r="27" spans="1:25" ht="18" customHeight="1" x14ac:dyDescent="0.35">
      <c r="A27" s="1"/>
      <c r="B27" s="9"/>
      <c r="C27" s="9"/>
      <c r="D27" s="9"/>
      <c r="F27" s="235"/>
      <c r="G27" s="236" t="s">
        <v>105</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F24:F49"/>
    <mergeCell ref="G24:I25"/>
    <mergeCell ref="M24:M26"/>
    <mergeCell ref="P24:P26"/>
    <mergeCell ref="S24:S26"/>
    <mergeCell ref="V24:V26"/>
    <mergeCell ref="G26:I26"/>
    <mergeCell ref="G27:I49"/>
    <mergeCell ref="Q20:S20"/>
    <mergeCell ref="T20:V20"/>
    <mergeCell ref="K21:M21"/>
    <mergeCell ref="N21:P21"/>
    <mergeCell ref="Q21:S21"/>
    <mergeCell ref="T21:V21"/>
    <mergeCell ref="T18:V19"/>
    <mergeCell ref="E19:I19"/>
    <mergeCell ref="D20:D21"/>
    <mergeCell ref="E20:I21"/>
    <mergeCell ref="K20:M20"/>
    <mergeCell ref="N20:P20"/>
    <mergeCell ref="D15:I15"/>
    <mergeCell ref="B18:C21"/>
    <mergeCell ref="K18:M19"/>
    <mergeCell ref="N18:P19"/>
    <mergeCell ref="Q18:S19"/>
    <mergeCell ref="Q17:S17"/>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M12:N12"/>
    <mergeCell ref="O12:P12"/>
    <mergeCell ref="K17:M17"/>
    <mergeCell ref="N17:P17"/>
    <mergeCell ref="K14:K15"/>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s>
  <conditionalFormatting sqref="D15:I15">
    <cfRule type="containsText" dxfId="159" priority="2" operator="containsText" text="Finalizado">
      <formula>NOT(ISERROR(SEARCH("Finalizado",D15)))</formula>
    </cfRule>
    <cfRule type="containsText" dxfId="158" priority="3" operator="containsText" text="No Planificado">
      <formula>NOT(ISERROR(SEARCH("No Planificado",D15)))</formula>
    </cfRule>
    <cfRule type="containsText" dxfId="157" priority="4" operator="containsText" text="A Tiempo">
      <formula>NOT(ISERROR(SEARCH("A Tiempo",D15)))</formula>
    </cfRule>
    <cfRule type="containsText" dxfId="156" priority="5" operator="containsText" text="Retrasado">
      <formula>NOT(ISERROR(SEARCH("Retrasado",D15)))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10">
      <iconSet showValue="0">
        <cfvo type="percent" val="0"/>
        <cfvo type="num" val="2"/>
        <cfvo type="num" val="3"/>
      </iconSet>
    </cfRule>
  </conditionalFormatting>
  <conditionalFormatting sqref="K25:L25">
    <cfRule type="containsText" dxfId="155" priority="20" operator="containsText" text="PENDIENTE">
      <formula>NOT(ISERROR(SEARCH("PENDIENTE",K25)))</formula>
    </cfRule>
    <cfRule type="containsText" dxfId="154" priority="21" operator="containsText" text="NO VALIDADO">
      <formula>NOT(ISERROR(SEARCH("NO VALIDADO",K25)))</formula>
    </cfRule>
    <cfRule type="containsText" dxfId="153" priority="22" operator="containsText" text="VALIDADO">
      <formula>NOT(ISERROR(SEARCH("VALIDADO",K25)))</formula>
    </cfRule>
  </conditionalFormatting>
  <conditionalFormatting sqref="N25:O25">
    <cfRule type="containsText" dxfId="152" priority="17" operator="containsText" text="PENDIENTE">
      <formula>NOT(ISERROR(SEARCH("PENDIENTE",N25)))</formula>
    </cfRule>
    <cfRule type="containsText" dxfId="151" priority="18" operator="containsText" text="NO VALIDADO">
      <formula>NOT(ISERROR(SEARCH("NO VALIDADO",N25)))</formula>
    </cfRule>
    <cfRule type="containsText" dxfId="150" priority="19" operator="containsText" text="VALIDADO">
      <formula>NOT(ISERROR(SEARCH("VALIDADO",N25)))</formula>
    </cfRule>
  </conditionalFormatting>
  <conditionalFormatting sqref="Q25:R25">
    <cfRule type="containsText" dxfId="149" priority="14" operator="containsText" text="PENDIENTE">
      <formula>NOT(ISERROR(SEARCH("PENDIENTE",Q25)))</formula>
    </cfRule>
    <cfRule type="containsText" dxfId="148" priority="15" operator="containsText" text="NO VALIDADO">
      <formula>NOT(ISERROR(SEARCH("NO VALIDADO",Q25)))</formula>
    </cfRule>
    <cfRule type="containsText" dxfId="147" priority="16" operator="containsText" text="VALIDADO">
      <formula>NOT(ISERROR(SEARCH("VALIDADO",Q25)))</formula>
    </cfRule>
  </conditionalFormatting>
  <conditionalFormatting sqref="T25:U25">
    <cfRule type="containsText" dxfId="146" priority="11" operator="containsText" text="PENDIENTE">
      <formula>NOT(ISERROR(SEARCH("PENDIENTE",T25)))</formula>
    </cfRule>
    <cfRule type="containsText" dxfId="145" priority="12" operator="containsText" text="NO VALIDADO">
      <formula>NOT(ISERROR(SEARCH("NO VALIDADO",T25)))</formula>
    </cfRule>
    <cfRule type="containsText" dxfId="144" priority="13" operator="containsText" text="VALIDADO">
      <formula>NOT(ISERROR(SEARCH("VALIDADO",T25)))</formula>
    </cfRule>
  </conditionalFormatting>
  <dataValidations disablePrompts="1" count="6">
    <dataValidation type="list" allowBlank="1" showInputMessage="1" showErrorMessage="1" sqref="K14:K15 O14:O15 S14:S15" xr:uid="{29EE7BA1-37B4-4128-A9B3-26494CD4CF1A}">
      <formula1>"No Iniciado, En Progreso,Finalizado"</formula1>
    </dataValidation>
    <dataValidation type="list" allowBlank="1" showInputMessage="1" showErrorMessage="1" sqref="M12 Q12 U12" xr:uid="{99051A8A-FB93-459B-AAD3-23786E85743A}">
      <formula1>"Mayo,Junio,Julio,Agosto,Septiembre,Octubre"</formula1>
    </dataValidation>
    <dataValidation type="list" allowBlank="1" showInputMessage="1" showErrorMessage="1" sqref="AB14:AB15 R14:R15 N14:N15 V14:V15" xr:uid="{144BE98D-912F-4BD2-8A6E-F9A79C9108F7}">
      <formula1>"No Cumple, Parcial, Cumple, Más que Cumple, Mejor Práctica"</formula1>
    </dataValidation>
    <dataValidation type="list" allowBlank="1" showInputMessage="1" showErrorMessage="1" sqref="O10" xr:uid="{14AB0D39-3BC4-4FA0-8FE2-8B414DD07A62}">
      <formula1>"Alta,Baja,No Planificado"</formula1>
    </dataValidation>
    <dataValidation type="list" allowBlank="1" showInputMessage="1" showErrorMessage="1" sqref="S10 Q10" xr:uid="{8201F282-F360-4645-9D8B-38C2F1F033C7}">
      <formula1>"Junio,Julio,Agosto,Septiembre,Octubre"</formula1>
    </dataValidation>
    <dataValidation type="list" allowBlank="1" showInputMessage="1" showErrorMessage="1" sqref="D10" xr:uid="{94C72D68-6D9F-42EF-8451-98AF1C993B65}">
      <formula1>"No Cumple, Parcial,Cumple,Más que Cumple,Mejor Práctica"</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8BDED867-E6FC-4BDD-A4FC-7EE648130CD6}">
            <x14:iconSet iconSet="3Stars" showValue="0">
              <x14:cfvo type="percent">
                <xm:f>0</xm:f>
              </x14:cfvo>
              <x14:cfvo type="num">
                <xm:f>2</xm:f>
              </x14:cfvo>
              <x14:cfvo type="num">
                <xm:f>3</xm:f>
              </x14:cfvo>
            </x14:iconSet>
          </x14:cfRule>
          <xm:sqref>M10</xm:sqref>
        </x14:conditionalFormatting>
      </x14:conditionalFormattings>
    </ext>
  </extLst>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661BF92-9A20-4C65-B43E-8B3678ABE8ED}">
  <dimension ref="A1:AB51"/>
  <sheetViews>
    <sheetView showGridLines="0" zoomScale="60" zoomScaleNormal="60" workbookViewId="0">
      <pane xSplit="3" ySplit="4" topLeftCell="D10" activePane="bottomRight" state="frozen"/>
      <selection activeCell="K3" sqref="K3:S4"/>
      <selection pane="topRight" activeCell="K3" sqref="K3:S4"/>
      <selection pane="bottomLeft" activeCell="K3" sqref="K3:S4"/>
      <selection pane="bottomRight" activeCell="K3" sqref="K3:S4"/>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24" t="s">
        <v>929</v>
      </c>
      <c r="L3" s="324"/>
      <c r="M3" s="324"/>
      <c r="N3" s="324"/>
      <c r="O3" s="324"/>
      <c r="P3" s="324"/>
      <c r="Q3" s="324"/>
      <c r="R3" s="324"/>
      <c r="S3" s="324"/>
      <c r="T3" s="63"/>
      <c r="U3" s="63"/>
      <c r="V3" s="63"/>
      <c r="W3" s="10"/>
      <c r="X3" s="10"/>
      <c r="Y3" s="12"/>
      <c r="Z3" s="12"/>
      <c r="AA3" s="12"/>
    </row>
    <row r="4" spans="1:28" ht="35.25" customHeight="1" x14ac:dyDescent="0.35">
      <c r="A4" s="1"/>
      <c r="B4" s="1"/>
      <c r="C4" s="10"/>
      <c r="D4" s="255"/>
      <c r="E4" s="255"/>
      <c r="F4" s="255"/>
      <c r="G4" s="255"/>
      <c r="H4" s="255"/>
      <c r="I4" s="255"/>
      <c r="J4" s="61"/>
      <c r="K4" s="325"/>
      <c r="L4" s="325"/>
      <c r="M4" s="325"/>
      <c r="N4" s="325"/>
      <c r="O4" s="325"/>
      <c r="P4" s="325"/>
      <c r="Q4" s="325"/>
      <c r="R4" s="325"/>
      <c r="S4" s="325"/>
      <c r="T4" s="61"/>
      <c r="U4" s="61"/>
      <c r="V4" s="61"/>
      <c r="W4" s="61"/>
      <c r="X4" s="14"/>
      <c r="Y4" s="21"/>
      <c r="Z4" s="22"/>
      <c r="AA4" s="22"/>
    </row>
    <row r="5" spans="1:28" ht="32.5" x14ac:dyDescent="0.6">
      <c r="A5" s="1"/>
      <c r="B5" s="15"/>
      <c r="C5" s="13"/>
      <c r="D5" s="258" t="s">
        <v>49</v>
      </c>
      <c r="E5" s="258"/>
      <c r="F5" s="258"/>
      <c r="G5" s="258"/>
      <c r="H5" s="258"/>
      <c r="I5" s="258"/>
      <c r="J5" s="26"/>
      <c r="K5" s="258" t="s">
        <v>678</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Não cumpre</v>
      </c>
      <c r="E7" s="47">
        <f>IF($D7="Não cumpre",0,IF($D7="Parcial",$E$18*0.4,IF($D7="Cumpre",$E$18*0.7,IF($D7="Mais que cumpre",$E$18*0.85,IF($D7="Melhor Prática",$E$18,0)))))</f>
        <v>0</v>
      </c>
      <c r="F7" s="48">
        <f>IF($K$24&lt;&gt;"",IF($K$24=3,3,IF($K$24=2,2,1)),"")</f>
        <v>2</v>
      </c>
      <c r="G7" s="48">
        <f>IF($N$24&lt;&gt;"",IF($N$24=3,3,IF($N$24=2,2,1)),"")</f>
        <v>2</v>
      </c>
      <c r="H7" s="48">
        <f>IF($Q$24&lt;&gt;"",IF($Q$24=3,3,IF($Q$24=2,2,1)),"")</f>
        <v>2</v>
      </c>
      <c r="I7" s="48" t="str">
        <f>IF($T$24&lt;&gt;"",IF($T$24=3,3,IF($T$24=2,2,1)),"")</f>
        <v/>
      </c>
      <c r="J7" s="32"/>
      <c r="K7" s="49" t="s">
        <v>679</v>
      </c>
      <c r="L7" s="46" t="s">
        <v>60</v>
      </c>
      <c r="M7" s="260" t="s">
        <v>930</v>
      </c>
      <c r="N7" s="260"/>
      <c r="O7" s="260"/>
      <c r="P7" s="46" t="s">
        <v>62</v>
      </c>
      <c r="Q7" s="260" t="s">
        <v>931</v>
      </c>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f>IF(Q10="Junho",6,IF(Q10="Julho",7,IF(Q10="Agosto",8,IF(Q10="Setembro",9,IF(Q10="Outubro",10,"")))))</f>
        <v>8</v>
      </c>
      <c r="R9" s="35"/>
      <c r="S9" s="92" t="str">
        <f>IF(S10="Junho",6,IF(S10="Julho",7,IF(S10="Agosto",8,IF(S10="Setembro",9,IF(S10="Outubro",10,"")))))</f>
        <v/>
      </c>
      <c r="T9" s="33"/>
      <c r="U9" s="33"/>
      <c r="V9" s="33"/>
      <c r="W9" s="1"/>
      <c r="X9" s="1"/>
    </row>
    <row r="10" spans="1:28" ht="59.25" customHeight="1" outlineLevel="1" x14ac:dyDescent="0.35">
      <c r="A10" s="1"/>
      <c r="B10" s="262" t="s">
        <v>681</v>
      </c>
      <c r="C10" s="262"/>
      <c r="D10" s="110" t="s">
        <v>64</v>
      </c>
      <c r="E10" s="51">
        <f>IF($D10="Não cumpre",0,IF($D10="Parcial",$E$18*0.4,IF($D10="Cumpre",$E$18*0.7,IF($D10="Mais que cumpre",$E$18*0.85,IF($D10="Melhor Prática",$E$18,0)))))</f>
        <v>2.1250000000000002E-2</v>
      </c>
      <c r="F10" s="52" t="str">
        <f>IF(K20="D","D","-")</f>
        <v>D</v>
      </c>
      <c r="G10" s="52" t="str">
        <f>IF(N20="D","D","-")</f>
        <v>D</v>
      </c>
      <c r="H10" s="52" t="str">
        <f>IF(Q20="D","D","-")</f>
        <v>D</v>
      </c>
      <c r="I10" s="52" t="str">
        <f>IF(T20="D","D","-")</f>
        <v>D</v>
      </c>
      <c r="J10" s="32"/>
      <c r="K10" s="65" t="s">
        <v>682</v>
      </c>
      <c r="L10" s="50" t="s">
        <v>66</v>
      </c>
      <c r="M10" s="74">
        <v>3</v>
      </c>
      <c r="N10" s="50" t="s">
        <v>67</v>
      </c>
      <c r="O10" s="53" t="s">
        <v>315</v>
      </c>
      <c r="P10" s="50" t="s">
        <v>69</v>
      </c>
      <c r="Q10" s="91" t="s">
        <v>303</v>
      </c>
      <c r="R10" s="50" t="s">
        <v>71</v>
      </c>
      <c r="S10" s="91" t="s">
        <v>713</v>
      </c>
      <c r="T10" s="50" t="s">
        <v>73</v>
      </c>
      <c r="U10" s="53" t="s">
        <v>932</v>
      </c>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684</v>
      </c>
      <c r="C12" s="263"/>
      <c r="D12" s="265" t="str">
        <f>IF(F12="","",IF(AND(I12=3,H12=3,G12=3,F12=3),"Melhor Prática",
IF(AND(H12=3,G12=3,F12=3),"Mais que cumpre",
IF(AND(G12=3,F12=3),"Cumpre",
IF(F12=3,"Parcial","Não cumpre")))))</f>
        <v>Melhor Prática</v>
      </c>
      <c r="E12" s="266">
        <f>IF($D12="Não cumpre",0,IF($D12="Parcial",$E$18*0.4,IF($D12="Cumpre",$E$18*0.7,IF($D12="Mais que cumpre",$E$18*0.85,IF($D12="Melhor Prática",$E$18,0)))))</f>
        <v>2.5000000000000001E-2</v>
      </c>
      <c r="F12" s="261">
        <f>IF($L$24&lt;&gt;"",IF($L$24=3,3,IF($L$24=2,2,1)),"")</f>
        <v>3</v>
      </c>
      <c r="G12" s="261">
        <f>IF($O$24&lt;&gt;"",IF($O$24=3,3,IF($O$24=2,2,1)),"")</f>
        <v>3</v>
      </c>
      <c r="H12" s="261">
        <f>IF($R$24&lt;&gt;"",IF($R$24=3,3,IF($R$24=2,2,1)),"")</f>
        <v>3</v>
      </c>
      <c r="I12" s="261">
        <f>IF($U$24&lt;&gt;"",IF($U$24=3,3,IF($U$24=2,2,1)),"")</f>
        <v>3</v>
      </c>
      <c r="J12" s="32"/>
      <c r="K12" s="299" t="s">
        <v>76</v>
      </c>
      <c r="L12" s="251"/>
      <c r="M12" s="249"/>
      <c r="N12" s="250"/>
      <c r="O12" s="299" t="s">
        <v>76</v>
      </c>
      <c r="P12" s="251"/>
      <c r="Q12" s="249"/>
      <c r="R12" s="250"/>
      <c r="S12" s="251" t="s">
        <v>76</v>
      </c>
      <c r="T12" s="251"/>
      <c r="U12" s="323"/>
      <c r="V12" s="323"/>
      <c r="W12" s="9"/>
      <c r="X12" s="9"/>
      <c r="Y12" s="23"/>
      <c r="Z12" s="2"/>
      <c r="AA12" s="2"/>
      <c r="AB12" s="2"/>
    </row>
    <row r="13" spans="1:28" ht="35.25" customHeight="1" outlineLevel="1" x14ac:dyDescent="0.35">
      <c r="A13" s="1"/>
      <c r="B13" s="264"/>
      <c r="C13" s="264"/>
      <c r="D13" s="265"/>
      <c r="E13" s="266"/>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79</v>
      </c>
      <c r="W13" s="1"/>
      <c r="X13" s="1"/>
      <c r="Z13" s="3"/>
      <c r="AA13" s="4"/>
      <c r="AB13" s="5"/>
    </row>
    <row r="14" spans="1:28" ht="18.75" customHeight="1" outlineLevel="1" x14ac:dyDescent="0.35">
      <c r="A14" s="1"/>
      <c r="B14" s="264"/>
      <c r="C14" s="264"/>
      <c r="D14" s="265"/>
      <c r="E14" s="266"/>
      <c r="F14" s="38"/>
      <c r="G14" s="38"/>
      <c r="H14" s="38"/>
      <c r="I14" s="38"/>
      <c r="J14" s="32"/>
      <c r="K14" s="238"/>
      <c r="L14" s="239"/>
      <c r="M14" s="239"/>
      <c r="N14" s="243"/>
      <c r="O14" s="238"/>
      <c r="P14" s="239"/>
      <c r="Q14" s="239"/>
      <c r="R14" s="243"/>
      <c r="S14" s="240"/>
      <c r="T14" s="239"/>
      <c r="U14" s="239"/>
      <c r="V14" s="240"/>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IF(OR(AND(S10=U12,S14&lt;&gt;"finalizado"),AND(S10=Q12,O14&lt;&gt;"finalizado"),AND(S10=M12,K14&lt;&gt;"finalizado")),"Atrasado","À Tempo")),"Não Planificado")</f>
        <v>À Tempo</v>
      </c>
      <c r="E15" s="244"/>
      <c r="F15" s="244"/>
      <c r="G15" s="244"/>
      <c r="H15" s="244"/>
      <c r="I15" s="244"/>
      <c r="J15" s="26"/>
      <c r="K15" s="238"/>
      <c r="L15" s="239"/>
      <c r="M15" s="239"/>
      <c r="N15" s="243"/>
      <c r="O15" s="238"/>
      <c r="P15" s="239"/>
      <c r="Q15" s="239"/>
      <c r="R15" s="243"/>
      <c r="S15" s="240"/>
      <c r="T15" s="239"/>
      <c r="U15" s="239"/>
      <c r="V15" s="240"/>
      <c r="W15" s="1"/>
      <c r="X15" s="1"/>
      <c r="Z15" s="6"/>
      <c r="AA15" s="7"/>
      <c r="AB15" s="7"/>
    </row>
    <row r="16" spans="1:28" ht="21" customHeight="1" x14ac:dyDescent="0.4">
      <c r="A16" s="1"/>
      <c r="B16" s="17"/>
      <c r="C16" s="17"/>
      <c r="D16" s="9"/>
      <c r="E16" s="86" t="str">
        <f>IF(COUNTA(F16:I16)=0,"NBC","BC")</f>
        <v>BC</v>
      </c>
      <c r="F16" s="86" t="s">
        <v>1092</v>
      </c>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685</v>
      </c>
      <c r="R17" s="241"/>
      <c r="S17" s="242"/>
      <c r="T17" s="246" t="s">
        <v>85</v>
      </c>
      <c r="U17" s="241"/>
      <c r="V17" s="242"/>
      <c r="W17" s="9"/>
      <c r="X17" s="9"/>
      <c r="Y17" s="23"/>
    </row>
    <row r="18" spans="1:25" ht="20.25" customHeight="1" outlineLevel="2" x14ac:dyDescent="0.35">
      <c r="A18" s="1"/>
      <c r="B18" s="245" t="s">
        <v>317</v>
      </c>
      <c r="C18" s="245"/>
      <c r="D18" s="42" t="s">
        <v>52</v>
      </c>
      <c r="E18" s="39">
        <v>2.5000000000000001E-2</v>
      </c>
      <c r="F18" s="127"/>
      <c r="G18" s="127"/>
      <c r="H18" s="127"/>
      <c r="I18" s="127"/>
      <c r="J18" s="9"/>
      <c r="K18" s="238" t="s">
        <v>933</v>
      </c>
      <c r="L18" s="240"/>
      <c r="M18" s="243"/>
      <c r="N18" s="238" t="s">
        <v>934</v>
      </c>
      <c r="O18" s="240"/>
      <c r="P18" s="243"/>
      <c r="Q18" s="238" t="s">
        <v>935</v>
      </c>
      <c r="R18" s="240"/>
      <c r="S18" s="243"/>
      <c r="T18" s="238" t="s">
        <v>936</v>
      </c>
      <c r="U18" s="240"/>
      <c r="V18" s="243"/>
      <c r="W18" s="9"/>
      <c r="X18" s="9"/>
      <c r="Y18" s="23"/>
    </row>
    <row r="19" spans="1:25" ht="141.75" customHeight="1" outlineLevel="2" x14ac:dyDescent="0.35">
      <c r="A19" s="1"/>
      <c r="B19" s="245"/>
      <c r="C19" s="245"/>
      <c r="D19" s="42" t="s">
        <v>91</v>
      </c>
      <c r="E19" s="308" t="s">
        <v>937</v>
      </c>
      <c r="F19" s="308"/>
      <c r="G19" s="308"/>
      <c r="H19" s="308"/>
      <c r="I19" s="308"/>
      <c r="J19" s="25"/>
      <c r="K19" s="238"/>
      <c r="L19" s="240"/>
      <c r="M19" s="243"/>
      <c r="N19" s="238"/>
      <c r="O19" s="240"/>
      <c r="P19" s="243"/>
      <c r="Q19" s="238"/>
      <c r="R19" s="240"/>
      <c r="S19" s="243"/>
      <c r="T19" s="238"/>
      <c r="U19" s="240"/>
      <c r="V19" s="243"/>
      <c r="W19" s="9"/>
      <c r="X19" s="9"/>
      <c r="Y19" s="23"/>
    </row>
    <row r="20" spans="1:25" ht="18.75" customHeight="1" outlineLevel="2" x14ac:dyDescent="0.35">
      <c r="A20" s="1"/>
      <c r="B20" s="245"/>
      <c r="C20" s="245"/>
      <c r="D20" s="247" t="s">
        <v>93</v>
      </c>
      <c r="E20" s="248" t="s">
        <v>223</v>
      </c>
      <c r="F20" s="248"/>
      <c r="G20" s="248"/>
      <c r="H20" s="248"/>
      <c r="I20" s="248"/>
      <c r="J20" s="25"/>
      <c r="K20" s="238" t="s">
        <v>306</v>
      </c>
      <c r="L20" s="240"/>
      <c r="M20" s="243"/>
      <c r="N20" s="238" t="s">
        <v>306</v>
      </c>
      <c r="O20" s="240"/>
      <c r="P20" s="243"/>
      <c r="Q20" s="238" t="s">
        <v>306</v>
      </c>
      <c r="R20" s="240"/>
      <c r="S20" s="243"/>
      <c r="T20" s="238" t="s">
        <v>306</v>
      </c>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591</v>
      </c>
      <c r="L21" s="240"/>
      <c r="M21" s="243"/>
      <c r="N21" s="238" t="s">
        <v>591</v>
      </c>
      <c r="O21" s="240"/>
      <c r="P21" s="243"/>
      <c r="Q21" s="238" t="s">
        <v>938</v>
      </c>
      <c r="R21" s="240"/>
      <c r="S21" s="243"/>
      <c r="T21" s="238" t="s">
        <v>939</v>
      </c>
      <c r="U21" s="240"/>
      <c r="V21" s="243"/>
      <c r="W21" s="9"/>
      <c r="X21" s="9"/>
      <c r="Y21" s="23"/>
    </row>
    <row r="22" spans="1:25" ht="14.5" x14ac:dyDescent="0.35">
      <c r="A22" s="1"/>
      <c r="B22" s="9"/>
      <c r="C22" s="9"/>
      <c r="D22" s="9"/>
      <c r="E22" s="9"/>
      <c r="F22" s="9"/>
      <c r="G22" s="9"/>
      <c r="H22" s="9"/>
      <c r="I22" s="9"/>
      <c r="J22" s="9"/>
      <c r="K22" s="68"/>
      <c r="L22" s="9"/>
      <c r="M22" s="9"/>
      <c r="N22" s="9"/>
      <c r="O22" s="9"/>
      <c r="P22" s="9"/>
      <c r="Q22" s="9"/>
      <c r="R22" s="9"/>
      <c r="S22" s="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54" t="s">
        <v>99</v>
      </c>
      <c r="U23" s="24" t="s">
        <v>100</v>
      </c>
      <c r="V23" s="55" t="s">
        <v>101</v>
      </c>
      <c r="X23" s="9"/>
      <c r="Y23" s="23"/>
    </row>
    <row r="24" spans="1:25" ht="36.75" customHeight="1" x14ac:dyDescent="0.35">
      <c r="A24" s="1"/>
      <c r="B24" s="9"/>
      <c r="C24" s="9"/>
      <c r="D24" s="9"/>
      <c r="F24" s="235" t="s">
        <v>693</v>
      </c>
      <c r="G24" s="236" t="s">
        <v>36</v>
      </c>
      <c r="H24" s="236"/>
      <c r="I24" s="236"/>
      <c r="K24" s="56">
        <v>2</v>
      </c>
      <c r="L24" s="40">
        <v>3</v>
      </c>
      <c r="M24" s="237"/>
      <c r="N24" s="56">
        <v>2</v>
      </c>
      <c r="O24" s="40">
        <v>3</v>
      </c>
      <c r="P24" s="237"/>
      <c r="Q24" s="56">
        <v>2</v>
      </c>
      <c r="R24" s="40">
        <v>3</v>
      </c>
      <c r="S24" s="237"/>
      <c r="T24" s="56"/>
      <c r="U24" s="40">
        <v>3</v>
      </c>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57"/>
      <c r="U25" s="43"/>
      <c r="V25" s="237"/>
      <c r="X25" s="9"/>
      <c r="Y25" s="23"/>
    </row>
    <row r="26" spans="1:25" ht="208.5" customHeight="1" x14ac:dyDescent="0.35">
      <c r="A26" s="1"/>
      <c r="B26" s="9"/>
      <c r="C26" s="9"/>
      <c r="D26" s="9"/>
      <c r="F26" s="235"/>
      <c r="G26" s="236" t="s">
        <v>78</v>
      </c>
      <c r="H26" s="236"/>
      <c r="I26" s="236"/>
      <c r="K26" s="58" t="s">
        <v>940</v>
      </c>
      <c r="L26" s="45" t="s">
        <v>1218</v>
      </c>
      <c r="M26" s="237"/>
      <c r="N26" s="58" t="s">
        <v>940</v>
      </c>
      <c r="O26" s="45" t="s">
        <v>1218</v>
      </c>
      <c r="P26" s="237"/>
      <c r="Q26" s="58" t="s">
        <v>941</v>
      </c>
      <c r="R26" s="45" t="s">
        <v>1219</v>
      </c>
      <c r="S26" s="237"/>
      <c r="T26" s="58"/>
      <c r="U26" s="45" t="s">
        <v>1220</v>
      </c>
      <c r="V26" s="237"/>
      <c r="X26" s="9"/>
      <c r="Y26" s="23"/>
    </row>
    <row r="27" spans="1:25" ht="18" customHeight="1" x14ac:dyDescent="0.35">
      <c r="A27" s="1"/>
      <c r="B27" s="9"/>
      <c r="C27" s="9"/>
      <c r="D27" s="9"/>
      <c r="F27" s="235"/>
      <c r="G27" s="236" t="s">
        <v>105</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F24:F49"/>
    <mergeCell ref="G24:I25"/>
    <mergeCell ref="M24:M26"/>
    <mergeCell ref="P24:P26"/>
    <mergeCell ref="S24:S26"/>
    <mergeCell ref="V24:V26"/>
    <mergeCell ref="G26:I26"/>
    <mergeCell ref="G27:I49"/>
    <mergeCell ref="Q20:S20"/>
    <mergeCell ref="T20:V20"/>
    <mergeCell ref="K21:M21"/>
    <mergeCell ref="N21:P21"/>
    <mergeCell ref="Q21:S21"/>
    <mergeCell ref="T21:V21"/>
    <mergeCell ref="T18:V19"/>
    <mergeCell ref="E19:I19"/>
    <mergeCell ref="D20:D21"/>
    <mergeCell ref="E20:I21"/>
    <mergeCell ref="K20:M20"/>
    <mergeCell ref="N20:P20"/>
    <mergeCell ref="D15:I15"/>
    <mergeCell ref="B18:C21"/>
    <mergeCell ref="K18:M19"/>
    <mergeCell ref="N18:P19"/>
    <mergeCell ref="Q18:S19"/>
    <mergeCell ref="Q17:S17"/>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M12:N12"/>
    <mergeCell ref="O12:P12"/>
    <mergeCell ref="K17:M17"/>
    <mergeCell ref="N17:P17"/>
    <mergeCell ref="K14:K15"/>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s>
  <conditionalFormatting sqref="D15:I15">
    <cfRule type="containsText" dxfId="143" priority="8" operator="containsText" text="Finalizado">
      <formula>NOT(ISERROR(SEARCH("Finalizado",D15)))</formula>
    </cfRule>
    <cfRule type="containsText" dxfId="142" priority="9" operator="containsText" text="No Planificado">
      <formula>NOT(ISERROR(SEARCH("No Planificado",D15)))</formula>
    </cfRule>
    <cfRule type="containsText" dxfId="141" priority="10" operator="containsText" text="A Tiempo">
      <formula>NOT(ISERROR(SEARCH("A Tiempo",D15)))</formula>
    </cfRule>
    <cfRule type="containsText" dxfId="140" priority="11" operator="containsText" text="Retrasado">
      <formula>NOT(ISERROR(SEARCH("Retrasado",D15)))</formula>
    </cfRule>
  </conditionalFormatting>
  <conditionalFormatting sqref="F7:F8">
    <cfRule type="iconSet" priority="15">
      <iconSet showValue="0">
        <cfvo type="percent" val="0"/>
        <cfvo type="num" val="2"/>
        <cfvo type="num" val="3"/>
      </iconSet>
    </cfRule>
  </conditionalFormatting>
  <conditionalFormatting sqref="F12 F14">
    <cfRule type="iconSet" priority="13">
      <iconSet showValue="0">
        <cfvo type="percent" val="0"/>
        <cfvo type="num" val="2"/>
        <cfvo type="num" val="3"/>
      </iconSet>
    </cfRule>
  </conditionalFormatting>
  <conditionalFormatting sqref="G7:I8">
    <cfRule type="iconSet" priority="14">
      <iconSet showValue="0">
        <cfvo type="percent" val="0"/>
        <cfvo type="num" val="2"/>
        <cfvo type="num" val="3"/>
      </iconSet>
    </cfRule>
  </conditionalFormatting>
  <conditionalFormatting sqref="G12:I12 G14:I14">
    <cfRule type="iconSet" priority="12">
      <iconSet showValue="0">
        <cfvo type="percent" val="0"/>
        <cfvo type="num" val="2"/>
        <cfvo type="num" val="3"/>
      </iconSet>
    </cfRule>
  </conditionalFormatting>
  <conditionalFormatting sqref="K24:L24 N24:O24 Q24:R24 T24:U24">
    <cfRule type="iconSet" priority="16">
      <iconSet showValue="0">
        <cfvo type="percent" val="0"/>
        <cfvo type="num" val="2"/>
        <cfvo type="num" val="3"/>
      </iconSet>
    </cfRule>
  </conditionalFormatting>
  <conditionalFormatting sqref="K25:L25">
    <cfRule type="containsText" dxfId="139" priority="26" operator="containsText" text="PENDIENTE">
      <formula>NOT(ISERROR(SEARCH("PENDIENTE",K25)))</formula>
    </cfRule>
    <cfRule type="containsText" dxfId="138" priority="27" operator="containsText" text="NO VALIDADO">
      <formula>NOT(ISERROR(SEARCH("NO VALIDADO",K25)))</formula>
    </cfRule>
    <cfRule type="containsText" dxfId="137" priority="28" operator="containsText" text="VALIDADO">
      <formula>NOT(ISERROR(SEARCH("VALIDADO",K25)))</formula>
    </cfRule>
  </conditionalFormatting>
  <conditionalFormatting sqref="N25:O25">
    <cfRule type="containsText" dxfId="136" priority="1" operator="containsText" text="PENDIENTE">
      <formula>NOT(ISERROR(SEARCH("PENDIENTE",N25)))</formula>
    </cfRule>
    <cfRule type="containsText" dxfId="135" priority="2" operator="containsText" text="NO VALIDADO">
      <formula>NOT(ISERROR(SEARCH("NO VALIDADO",N25)))</formula>
    </cfRule>
    <cfRule type="containsText" dxfId="134" priority="3" operator="containsText" text="VALIDADO">
      <formula>NOT(ISERROR(SEARCH("VALIDADO",N25)))</formula>
    </cfRule>
  </conditionalFormatting>
  <conditionalFormatting sqref="Q25:R25">
    <cfRule type="containsText" dxfId="133" priority="20" operator="containsText" text="PENDIENTE">
      <formula>NOT(ISERROR(SEARCH("PENDIENTE",Q25)))</formula>
    </cfRule>
    <cfRule type="containsText" dxfId="132" priority="21" operator="containsText" text="NO VALIDADO">
      <formula>NOT(ISERROR(SEARCH("NO VALIDADO",Q25)))</formula>
    </cfRule>
    <cfRule type="containsText" dxfId="131" priority="22" operator="containsText" text="VALIDADO">
      <formula>NOT(ISERROR(SEARCH("VALIDADO",Q25)))</formula>
    </cfRule>
  </conditionalFormatting>
  <conditionalFormatting sqref="T25:U25">
    <cfRule type="containsText" dxfId="130" priority="17" operator="containsText" text="PENDIENTE">
      <formula>NOT(ISERROR(SEARCH("PENDIENTE",T25)))</formula>
    </cfRule>
    <cfRule type="containsText" dxfId="129" priority="18" operator="containsText" text="NO VALIDADO">
      <formula>NOT(ISERROR(SEARCH("NO VALIDADO",T25)))</formula>
    </cfRule>
    <cfRule type="containsText" dxfId="128" priority="19" operator="containsText" text="VALIDADO">
      <formula>NOT(ISERROR(SEARCH("VALIDADO",T25)))</formula>
    </cfRule>
  </conditionalFormatting>
  <dataValidations count="6">
    <dataValidation type="list" allowBlank="1" showInputMessage="1" showErrorMessage="1" sqref="D10" xr:uid="{1C5307AA-9F93-4B2A-A2D0-26070F57136E}">
      <formula1>"No Cumple, Parcial,Cumple,Más que Cumple,Mejor Práctica"</formula1>
    </dataValidation>
    <dataValidation type="list" allowBlank="1" showInputMessage="1" showErrorMessage="1" sqref="S10 Q10" xr:uid="{440C981D-2840-4B5D-9873-952ED154DE41}">
      <formula1>"Junio,Julio,Agosto,Septiembre,Octubre"</formula1>
    </dataValidation>
    <dataValidation type="list" allowBlank="1" showInputMessage="1" showErrorMessage="1" sqref="O10" xr:uid="{735F482A-2E40-47C5-AEC0-B053ED121114}">
      <formula1>"Alta,Baja,No Planificado"</formula1>
    </dataValidation>
    <dataValidation type="list" allowBlank="1" showInputMessage="1" showErrorMessage="1" sqref="AB14:AB15 R14:R15 N14:N15 V14:V15" xr:uid="{2690C1C0-EA65-485F-96E6-9FBF2F800B04}">
      <formula1>"No Cumple, Parcial, Cumple, Más que Cumple, Mejor Práctica"</formula1>
    </dataValidation>
    <dataValidation type="list" allowBlank="1" showInputMessage="1" showErrorMessage="1" sqref="M12 Q12 U12" xr:uid="{54CA24F1-DB22-49A4-BC69-9E7A540DE4B1}">
      <formula1>"Mayo,Junio,Julio,Agosto,Septiembre,Octubre"</formula1>
    </dataValidation>
    <dataValidation type="list" allowBlank="1" showInputMessage="1" showErrorMessage="1" sqref="K14:K15 O14:O15 S14:S15" xr:uid="{60CF8C26-53A5-4D37-8F7E-A14115232A58}">
      <formula1>"No Iniciado, En Progreso,Finalizado"</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7" id="{01848D92-F4AF-413D-8662-B9801AFF35DB}">
            <x14:iconSet iconSet="3Stars" showValue="0">
              <x14:cfvo type="percent">
                <xm:f>0</xm:f>
              </x14:cfvo>
              <x14:cfvo type="num">
                <xm:f>2</xm:f>
              </x14:cfvo>
              <x14:cfvo type="num">
                <xm:f>3</xm:f>
              </x14:cfvo>
            </x14:iconSet>
          </x14:cfRule>
          <xm:sqref>M10</xm:sqref>
        </x14:conditionalFormatting>
      </x14:conditionalFormattings>
    </ext>
  </extLst>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D9A8C8A-8DE3-4D5E-9571-E568BA0B810F}">
  <dimension ref="A1:AB51"/>
  <sheetViews>
    <sheetView showGridLines="0" zoomScale="70" zoomScaleNormal="70" workbookViewId="0">
      <pane xSplit="3" ySplit="4" topLeftCell="D5" activePane="bottomRight" state="frozen"/>
      <selection activeCell="K3" sqref="K3:S4"/>
      <selection pane="topRight" activeCell="K3" sqref="K3:S4"/>
      <selection pane="bottomLeft" activeCell="K3" sqref="K3:S4"/>
      <selection pane="bottomRight" activeCell="K3" sqref="K3:S4"/>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24" t="s">
        <v>942</v>
      </c>
      <c r="L3" s="324"/>
      <c r="M3" s="324"/>
      <c r="N3" s="324"/>
      <c r="O3" s="324"/>
      <c r="P3" s="324"/>
      <c r="Q3" s="324"/>
      <c r="R3" s="324"/>
      <c r="S3" s="324"/>
      <c r="T3" s="63"/>
      <c r="U3" s="63"/>
      <c r="V3" s="63"/>
      <c r="W3" s="10"/>
      <c r="X3" s="10"/>
      <c r="Y3" s="12"/>
      <c r="Z3" s="12"/>
      <c r="AA3" s="12"/>
    </row>
    <row r="4" spans="1:28" ht="35.25" customHeight="1" x14ac:dyDescent="0.35">
      <c r="A4" s="1"/>
      <c r="B4" s="1"/>
      <c r="C4" s="10"/>
      <c r="D4" s="255"/>
      <c r="E4" s="255"/>
      <c r="F4" s="255"/>
      <c r="G4" s="255"/>
      <c r="H4" s="255"/>
      <c r="I4" s="255"/>
      <c r="J4" s="61"/>
      <c r="K4" s="325"/>
      <c r="L4" s="325"/>
      <c r="M4" s="325"/>
      <c r="N4" s="325"/>
      <c r="O4" s="325"/>
      <c r="P4" s="325"/>
      <c r="Q4" s="325"/>
      <c r="R4" s="325"/>
      <c r="S4" s="325"/>
      <c r="T4" s="61"/>
      <c r="U4" s="61"/>
      <c r="V4" s="61"/>
      <c r="W4" s="61"/>
      <c r="X4" s="14"/>
      <c r="Y4" s="21"/>
      <c r="Z4" s="22"/>
      <c r="AA4" s="22"/>
    </row>
    <row r="5" spans="1:28" ht="32.5" x14ac:dyDescent="0.6">
      <c r="A5" s="1"/>
      <c r="B5" s="15"/>
      <c r="C5" s="13"/>
      <c r="D5" s="258" t="s">
        <v>49</v>
      </c>
      <c r="E5" s="258"/>
      <c r="F5" s="258"/>
      <c r="G5" s="258"/>
      <c r="H5" s="258"/>
      <c r="I5" s="258"/>
      <c r="J5" s="26"/>
      <c r="K5" s="258" t="s">
        <v>678</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Cumpre</v>
      </c>
      <c r="E7" s="47">
        <f>IF($D7="Não cumpre",0,IF($D7="Parcial",$E$18*0.4,IF($D7="Cumpre",$E$18*0.7,IF($D7="Mais que cumpre",$E$18*0.85,IF($D7="Melhor Prática",$E$18,0)))))</f>
        <v>1.3999999999999999E-2</v>
      </c>
      <c r="F7" s="48">
        <f>IF($K$24&lt;&gt;"",IF($K$24=3,3,IF($K$24=2,2,1)),"")</f>
        <v>3</v>
      </c>
      <c r="G7" s="48">
        <f>IF($N$24&lt;&gt;"",IF($N$24=3,3,IF($N$24=2,2,1)),"")</f>
        <v>3</v>
      </c>
      <c r="H7" s="48">
        <f>IF($Q$24&lt;&gt;"",IF($Q$24=3,3,IF($Q$24=2,2,1)),"")</f>
        <v>2</v>
      </c>
      <c r="I7" s="48" t="str">
        <f>IF($T$24&lt;&gt;"",IF($T$24=3,3,IF($T$24=2,2,1)),"")</f>
        <v/>
      </c>
      <c r="J7" s="32"/>
      <c r="K7" s="49" t="s">
        <v>679</v>
      </c>
      <c r="L7" s="46" t="s">
        <v>60</v>
      </c>
      <c r="M7" s="260" t="s">
        <v>943</v>
      </c>
      <c r="N7" s="260"/>
      <c r="O7" s="260"/>
      <c r="P7" s="46" t="s">
        <v>62</v>
      </c>
      <c r="Q7" s="260" t="s">
        <v>944</v>
      </c>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t="str">
        <f>IF(Q10="Junho",6,IF(Q10="Julho",7,IF(Q10="Agosto",8,IF(Q10="Setembro",9,IF(Q10="Outubro",10,"")))))</f>
        <v/>
      </c>
      <c r="R9" s="35"/>
      <c r="S9" s="92" t="str">
        <f>IF(S10="Junho",6,IF(S10="Julho",7,IF(S10="Agosto",8,IF(S10="Setembro",9,IF(S10="Outubro",10,"")))))</f>
        <v/>
      </c>
      <c r="T9" s="33"/>
      <c r="U9" s="33"/>
      <c r="V9" s="33"/>
      <c r="W9" s="1"/>
      <c r="X9" s="1"/>
    </row>
    <row r="10" spans="1:28" ht="59.25" customHeight="1" outlineLevel="1" x14ac:dyDescent="0.35">
      <c r="A10" s="1"/>
      <c r="B10" s="262" t="s">
        <v>681</v>
      </c>
      <c r="C10" s="262"/>
      <c r="D10" s="110" t="s">
        <v>64</v>
      </c>
      <c r="E10" s="51">
        <f>IF($D10="Não cumpre",0,IF($D10="Parcial",$E$18*0.4,IF($D10="Cumpre",$E$18*0.7,IF($D10="Mais que cumpre",$E$18*0.85,IF($D10="Melhor Prática",$E$18,0)))))</f>
        <v>1.7000000000000001E-2</v>
      </c>
      <c r="F10" s="52" t="str">
        <f>IF(K20="D","D","-")</f>
        <v>-</v>
      </c>
      <c r="G10" s="52" t="str">
        <f>IF(N20="D","D","-")</f>
        <v>D</v>
      </c>
      <c r="H10" s="52" t="str">
        <f>IF(Q20="D","D","-")</f>
        <v>D</v>
      </c>
      <c r="I10" s="52" t="str">
        <f>IF(T20="D","D","-")</f>
        <v>D</v>
      </c>
      <c r="J10" s="32"/>
      <c r="K10" s="65" t="s">
        <v>682</v>
      </c>
      <c r="L10" s="50" t="s">
        <v>66</v>
      </c>
      <c r="M10" s="74">
        <v>3</v>
      </c>
      <c r="N10" s="50" t="s">
        <v>67</v>
      </c>
      <c r="O10" s="53" t="s">
        <v>315</v>
      </c>
      <c r="P10" s="50" t="s">
        <v>69</v>
      </c>
      <c r="Q10" s="91" t="s">
        <v>817</v>
      </c>
      <c r="R10" s="50" t="s">
        <v>71</v>
      </c>
      <c r="S10" s="91" t="s">
        <v>713</v>
      </c>
      <c r="T10" s="50" t="s">
        <v>73</v>
      </c>
      <c r="U10" s="53" t="s">
        <v>945</v>
      </c>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684</v>
      </c>
      <c r="C12" s="263"/>
      <c r="D12" s="265" t="str">
        <f>IF(F12="","",IF(AND(I12=3,H12=3,G12=3,F12=3),"Melhor Prática",
IF(AND(H12=3,G12=3,F12=3),"Mais que cumpre",
IF(AND(G12=3,F12=3),"Cumpre",
IF(F12=3,"Parcial","Não cumpre")))))</f>
        <v>Mais que cumpre</v>
      </c>
      <c r="E12" s="266">
        <f>IF($D12="Não cumpre",0,IF($D12="Parcial",$E$18*0.4,IF($D12="Cumpre",$E$18*0.7,IF($D12="Mais que cumpre",$E$18*0.85,IF($D12="Melhor Prática",$E$18,0)))))</f>
        <v>1.7000000000000001E-2</v>
      </c>
      <c r="F12" s="261">
        <f>IF($L$24&lt;&gt;"",IF($L$24=3,3,IF($L$24=2,2,1)),"")</f>
        <v>3</v>
      </c>
      <c r="G12" s="261">
        <f>IF($O$24&lt;&gt;"",IF($O$24=3,3,IF($O$24=2,2,1)),"")</f>
        <v>3</v>
      </c>
      <c r="H12" s="261">
        <f>IF($R$24&lt;&gt;"",IF($R$24=3,3,IF($R$24=2,2,1)),"")</f>
        <v>3</v>
      </c>
      <c r="I12" s="261">
        <f>IF($U$24&lt;&gt;"",IF($U$24=3,3,IF($U$24=2,2,1)),"")</f>
        <v>1</v>
      </c>
      <c r="J12" s="32"/>
      <c r="K12" s="299" t="s">
        <v>76</v>
      </c>
      <c r="L12" s="251"/>
      <c r="M12" s="249" t="s">
        <v>713</v>
      </c>
      <c r="N12" s="250"/>
      <c r="O12" s="299" t="s">
        <v>76</v>
      </c>
      <c r="P12" s="251"/>
      <c r="Q12" s="249"/>
      <c r="R12" s="250"/>
      <c r="S12" s="251" t="s">
        <v>76</v>
      </c>
      <c r="T12" s="251"/>
      <c r="U12" s="323"/>
      <c r="V12" s="323"/>
      <c r="W12" s="9"/>
      <c r="X12" s="9"/>
      <c r="Y12" s="23"/>
      <c r="Z12" s="2"/>
      <c r="AA12" s="2"/>
      <c r="AB12" s="2"/>
    </row>
    <row r="13" spans="1:28" ht="35.25" customHeight="1" outlineLevel="1" x14ac:dyDescent="0.35">
      <c r="A13" s="1"/>
      <c r="B13" s="264"/>
      <c r="C13" s="264"/>
      <c r="D13" s="265"/>
      <c r="E13" s="266"/>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79</v>
      </c>
      <c r="W13" s="1"/>
      <c r="X13" s="1"/>
      <c r="Z13" s="3"/>
      <c r="AA13" s="4"/>
      <c r="AB13" s="5"/>
    </row>
    <row r="14" spans="1:28" ht="18.75" customHeight="1" outlineLevel="1" x14ac:dyDescent="0.35">
      <c r="A14" s="1"/>
      <c r="B14" s="264"/>
      <c r="C14" s="264"/>
      <c r="D14" s="265"/>
      <c r="E14" s="266"/>
      <c r="F14" s="38"/>
      <c r="G14" s="38"/>
      <c r="H14" s="38"/>
      <c r="I14" s="38"/>
      <c r="J14" s="32"/>
      <c r="K14" s="238" t="s">
        <v>1043</v>
      </c>
      <c r="L14" s="239" t="s">
        <v>1093</v>
      </c>
      <c r="M14" s="239"/>
      <c r="N14" s="243" t="s">
        <v>1073</v>
      </c>
      <c r="O14" s="238"/>
      <c r="P14" s="239"/>
      <c r="Q14" s="239"/>
      <c r="R14" s="243"/>
      <c r="S14" s="240"/>
      <c r="T14" s="239"/>
      <c r="U14" s="239"/>
      <c r="V14" s="240"/>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IF(OR(AND(S10=U12,S14&lt;&gt;"finalizado"),AND(S10=Q12,O14&lt;&gt;"finalizado"),AND(S10=M12,K14&lt;&gt;"finalizado")),"Atrasado","À Tempo")),"Não Planificado")</f>
        <v>Atrasado</v>
      </c>
      <c r="E15" s="244"/>
      <c r="F15" s="244"/>
      <c r="G15" s="244"/>
      <c r="H15" s="244"/>
      <c r="I15" s="244"/>
      <c r="J15" s="26"/>
      <c r="K15" s="238"/>
      <c r="L15" s="239"/>
      <c r="M15" s="239"/>
      <c r="N15" s="243"/>
      <c r="O15" s="238"/>
      <c r="P15" s="239"/>
      <c r="Q15" s="239"/>
      <c r="R15" s="243"/>
      <c r="S15" s="240"/>
      <c r="T15" s="239"/>
      <c r="U15" s="239"/>
      <c r="V15" s="240"/>
      <c r="W15" s="1"/>
      <c r="X15" s="1"/>
      <c r="Z15" s="6"/>
      <c r="AA15" s="7"/>
      <c r="AB15" s="7"/>
    </row>
    <row r="16" spans="1:28" ht="21" customHeight="1" x14ac:dyDescent="0.4">
      <c r="A16" s="1"/>
      <c r="B16" s="17"/>
      <c r="C16" s="17"/>
      <c r="D16" s="9"/>
      <c r="E16" s="86" t="str">
        <f>IF(COUNTA(F16:I16)=0,"NBC","BC")</f>
        <v>NBC</v>
      </c>
      <c r="F16" s="86"/>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685</v>
      </c>
      <c r="R17" s="241"/>
      <c r="S17" s="242"/>
      <c r="T17" s="246" t="s">
        <v>85</v>
      </c>
      <c r="U17" s="241"/>
      <c r="V17" s="242"/>
      <c r="W17" s="9"/>
      <c r="X17" s="9"/>
      <c r="Y17" s="23"/>
    </row>
    <row r="18" spans="1:25" ht="20.25" customHeight="1" outlineLevel="2" x14ac:dyDescent="0.35">
      <c r="A18" s="1"/>
      <c r="B18" s="245" t="s">
        <v>317</v>
      </c>
      <c r="C18" s="245"/>
      <c r="D18" s="42" t="s">
        <v>52</v>
      </c>
      <c r="E18" s="39">
        <v>0.02</v>
      </c>
      <c r="F18" s="127"/>
      <c r="G18" s="127"/>
      <c r="H18" s="127"/>
      <c r="I18" s="127"/>
      <c r="J18" s="9"/>
      <c r="K18" s="238" t="s">
        <v>946</v>
      </c>
      <c r="L18" s="240"/>
      <c r="M18" s="243"/>
      <c r="N18" s="238" t="s">
        <v>947</v>
      </c>
      <c r="O18" s="240"/>
      <c r="P18" s="243"/>
      <c r="Q18" s="238" t="s">
        <v>948</v>
      </c>
      <c r="R18" s="240"/>
      <c r="S18" s="243"/>
      <c r="T18" s="238" t="s">
        <v>949</v>
      </c>
      <c r="U18" s="240"/>
      <c r="V18" s="243"/>
      <c r="W18" s="9"/>
      <c r="X18" s="9"/>
      <c r="Y18" s="23"/>
    </row>
    <row r="19" spans="1:25" ht="141.75" customHeight="1" outlineLevel="2" x14ac:dyDescent="0.35">
      <c r="A19" s="1"/>
      <c r="B19" s="245"/>
      <c r="C19" s="245"/>
      <c r="D19" s="42" t="s">
        <v>91</v>
      </c>
      <c r="E19" s="308" t="s">
        <v>950</v>
      </c>
      <c r="F19" s="308"/>
      <c r="G19" s="308"/>
      <c r="H19" s="308"/>
      <c r="I19" s="308"/>
      <c r="J19" s="25"/>
      <c r="K19" s="238"/>
      <c r="L19" s="240"/>
      <c r="M19" s="243"/>
      <c r="N19" s="238"/>
      <c r="O19" s="240"/>
      <c r="P19" s="243"/>
      <c r="Q19" s="238"/>
      <c r="R19" s="240"/>
      <c r="S19" s="243"/>
      <c r="T19" s="238"/>
      <c r="U19" s="240"/>
      <c r="V19" s="243"/>
      <c r="W19" s="9"/>
      <c r="X19" s="9"/>
      <c r="Y19" s="23"/>
    </row>
    <row r="20" spans="1:25" ht="18.75" customHeight="1" outlineLevel="2" x14ac:dyDescent="0.35">
      <c r="A20" s="1"/>
      <c r="B20" s="245"/>
      <c r="C20" s="245"/>
      <c r="D20" s="247" t="s">
        <v>93</v>
      </c>
      <c r="E20" s="248" t="s">
        <v>951</v>
      </c>
      <c r="F20" s="248"/>
      <c r="G20" s="248"/>
      <c r="H20" s="248"/>
      <c r="I20" s="248"/>
      <c r="J20" s="25"/>
      <c r="K20" s="238"/>
      <c r="L20" s="240"/>
      <c r="M20" s="243"/>
      <c r="N20" s="238" t="s">
        <v>306</v>
      </c>
      <c r="O20" s="240"/>
      <c r="P20" s="243"/>
      <c r="Q20" s="238" t="s">
        <v>306</v>
      </c>
      <c r="R20" s="240"/>
      <c r="S20" s="243"/>
      <c r="T20" s="238" t="s">
        <v>306</v>
      </c>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524</v>
      </c>
      <c r="L21" s="240"/>
      <c r="M21" s="243"/>
      <c r="N21" s="238" t="s">
        <v>952</v>
      </c>
      <c r="O21" s="240"/>
      <c r="P21" s="243"/>
      <c r="Q21" s="238" t="s">
        <v>592</v>
      </c>
      <c r="R21" s="240"/>
      <c r="S21" s="243"/>
      <c r="T21" s="238" t="s">
        <v>665</v>
      </c>
      <c r="U21" s="240"/>
      <c r="V21" s="243"/>
      <c r="W21" s="9"/>
      <c r="X21" s="9"/>
      <c r="Y21" s="23"/>
    </row>
    <row r="22" spans="1:25" ht="14.5" x14ac:dyDescent="0.35">
      <c r="A22" s="1"/>
      <c r="B22" s="9"/>
      <c r="C22" s="9"/>
      <c r="D22" s="9"/>
      <c r="E22" s="9"/>
      <c r="F22" s="9"/>
      <c r="G22" s="9"/>
      <c r="H22" s="9"/>
      <c r="I22" s="9"/>
      <c r="J22" s="9"/>
      <c r="K22" s="68"/>
      <c r="L22" s="9"/>
      <c r="M22" s="9"/>
      <c r="N22" s="9"/>
      <c r="O22" s="9"/>
      <c r="P22" s="9"/>
      <c r="Q22" s="9"/>
      <c r="R22" s="9"/>
      <c r="S22" s="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54" t="s">
        <v>99</v>
      </c>
      <c r="U23" s="24" t="s">
        <v>100</v>
      </c>
      <c r="V23" s="55" t="s">
        <v>101</v>
      </c>
      <c r="X23" s="9"/>
      <c r="Y23" s="23"/>
    </row>
    <row r="24" spans="1:25" ht="36.75" customHeight="1" x14ac:dyDescent="0.35">
      <c r="A24" s="1"/>
      <c r="B24" s="9"/>
      <c r="C24" s="9"/>
      <c r="D24" s="9"/>
      <c r="F24" s="235" t="s">
        <v>693</v>
      </c>
      <c r="G24" s="236" t="s">
        <v>36</v>
      </c>
      <c r="H24" s="236"/>
      <c r="I24" s="236"/>
      <c r="K24" s="56">
        <v>3</v>
      </c>
      <c r="L24" s="40">
        <v>3</v>
      </c>
      <c r="M24" s="237"/>
      <c r="N24" s="56">
        <v>3</v>
      </c>
      <c r="O24" s="40">
        <v>3</v>
      </c>
      <c r="P24" s="237"/>
      <c r="Q24" s="56">
        <v>2</v>
      </c>
      <c r="R24" s="40">
        <v>3</v>
      </c>
      <c r="S24" s="237"/>
      <c r="T24" s="56"/>
      <c r="U24" s="40">
        <v>1</v>
      </c>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57"/>
      <c r="U25" s="43"/>
      <c r="V25" s="237"/>
      <c r="X25" s="9"/>
      <c r="Y25" s="23"/>
    </row>
    <row r="26" spans="1:25" ht="208.5" customHeight="1" x14ac:dyDescent="0.35">
      <c r="A26" s="1"/>
      <c r="B26" s="9"/>
      <c r="C26" s="9"/>
      <c r="D26" s="9"/>
      <c r="F26" s="235"/>
      <c r="G26" s="236" t="s">
        <v>78</v>
      </c>
      <c r="H26" s="236"/>
      <c r="I26" s="236"/>
      <c r="K26" s="58" t="s">
        <v>953</v>
      </c>
      <c r="L26" s="45"/>
      <c r="M26" s="237"/>
      <c r="N26" s="58" t="s">
        <v>954</v>
      </c>
      <c r="O26" s="45" t="s">
        <v>1213</v>
      </c>
      <c r="P26" s="237"/>
      <c r="Q26" s="58" t="s">
        <v>955</v>
      </c>
      <c r="R26" s="45" t="s">
        <v>1217</v>
      </c>
      <c r="S26" s="237"/>
      <c r="T26" s="58"/>
      <c r="U26" s="45" t="s">
        <v>1238</v>
      </c>
      <c r="V26" s="237"/>
      <c r="X26" s="9"/>
      <c r="Y26" s="23"/>
    </row>
    <row r="27" spans="1:25" ht="18" customHeight="1" x14ac:dyDescent="0.35">
      <c r="A27" s="1"/>
      <c r="B27" s="9"/>
      <c r="C27" s="9"/>
      <c r="D27" s="9"/>
      <c r="F27" s="235"/>
      <c r="G27" s="236" t="s">
        <v>105</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F24:F49"/>
    <mergeCell ref="G24:I25"/>
    <mergeCell ref="M24:M26"/>
    <mergeCell ref="P24:P26"/>
    <mergeCell ref="S24:S26"/>
    <mergeCell ref="V24:V26"/>
    <mergeCell ref="G26:I26"/>
    <mergeCell ref="G27:I49"/>
    <mergeCell ref="Q20:S20"/>
    <mergeCell ref="T20:V20"/>
    <mergeCell ref="K21:M21"/>
    <mergeCell ref="N21:P21"/>
    <mergeCell ref="Q21:S21"/>
    <mergeCell ref="T21:V21"/>
    <mergeCell ref="T18:V19"/>
    <mergeCell ref="E19:I19"/>
    <mergeCell ref="D20:D21"/>
    <mergeCell ref="E20:I21"/>
    <mergeCell ref="K20:M20"/>
    <mergeCell ref="N20:P20"/>
    <mergeCell ref="D15:I15"/>
    <mergeCell ref="B18:C21"/>
    <mergeCell ref="K18:M19"/>
    <mergeCell ref="N18:P19"/>
    <mergeCell ref="Q18:S19"/>
    <mergeCell ref="Q17:S17"/>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M12:N12"/>
    <mergeCell ref="O12:P12"/>
    <mergeCell ref="K17:M17"/>
    <mergeCell ref="N17:P17"/>
    <mergeCell ref="K14:K15"/>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s>
  <conditionalFormatting sqref="D15:I15">
    <cfRule type="containsText" dxfId="127" priority="2" operator="containsText" text="Finalizado">
      <formula>NOT(ISERROR(SEARCH("Finalizado",D15)))</formula>
    </cfRule>
    <cfRule type="containsText" dxfId="126" priority="3" operator="containsText" text="No Planificado">
      <formula>NOT(ISERROR(SEARCH("No Planificado",D15)))</formula>
    </cfRule>
    <cfRule type="containsText" dxfId="125" priority="4" operator="containsText" text="A Tiempo">
      <formula>NOT(ISERROR(SEARCH("A Tiempo",D15)))</formula>
    </cfRule>
    <cfRule type="containsText" dxfId="124" priority="5" operator="containsText" text="Retrasado">
      <formula>NOT(ISERROR(SEARCH("Retrasado",D15)))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10">
      <iconSet showValue="0">
        <cfvo type="percent" val="0"/>
        <cfvo type="num" val="2"/>
        <cfvo type="num" val="3"/>
      </iconSet>
    </cfRule>
  </conditionalFormatting>
  <conditionalFormatting sqref="K25:L25">
    <cfRule type="containsText" dxfId="123" priority="20" operator="containsText" text="PENDIENTE">
      <formula>NOT(ISERROR(SEARCH("PENDIENTE",K25)))</formula>
    </cfRule>
    <cfRule type="containsText" dxfId="122" priority="21" operator="containsText" text="NO VALIDADO">
      <formula>NOT(ISERROR(SEARCH("NO VALIDADO",K25)))</formula>
    </cfRule>
    <cfRule type="containsText" dxfId="121" priority="22" operator="containsText" text="VALIDADO">
      <formula>NOT(ISERROR(SEARCH("VALIDADO",K25)))</formula>
    </cfRule>
  </conditionalFormatting>
  <conditionalFormatting sqref="N25:O25">
    <cfRule type="containsText" dxfId="120" priority="17" operator="containsText" text="PENDIENTE">
      <formula>NOT(ISERROR(SEARCH("PENDIENTE",N25)))</formula>
    </cfRule>
    <cfRule type="containsText" dxfId="119" priority="18" operator="containsText" text="NO VALIDADO">
      <formula>NOT(ISERROR(SEARCH("NO VALIDADO",N25)))</formula>
    </cfRule>
    <cfRule type="containsText" dxfId="118" priority="19" operator="containsText" text="VALIDADO">
      <formula>NOT(ISERROR(SEARCH("VALIDADO",N25)))</formula>
    </cfRule>
  </conditionalFormatting>
  <conditionalFormatting sqref="Q25:R25">
    <cfRule type="containsText" dxfId="117" priority="14" operator="containsText" text="PENDIENTE">
      <formula>NOT(ISERROR(SEARCH("PENDIENTE",Q25)))</formula>
    </cfRule>
    <cfRule type="containsText" dxfId="116" priority="15" operator="containsText" text="NO VALIDADO">
      <formula>NOT(ISERROR(SEARCH("NO VALIDADO",Q25)))</formula>
    </cfRule>
    <cfRule type="containsText" dxfId="115" priority="16" operator="containsText" text="VALIDADO">
      <formula>NOT(ISERROR(SEARCH("VALIDADO",Q25)))</formula>
    </cfRule>
  </conditionalFormatting>
  <conditionalFormatting sqref="T25:U25">
    <cfRule type="containsText" dxfId="114" priority="11" operator="containsText" text="PENDIENTE">
      <formula>NOT(ISERROR(SEARCH("PENDIENTE",T25)))</formula>
    </cfRule>
    <cfRule type="containsText" dxfId="113" priority="12" operator="containsText" text="NO VALIDADO">
      <formula>NOT(ISERROR(SEARCH("NO VALIDADO",T25)))</formula>
    </cfRule>
    <cfRule type="containsText" dxfId="112" priority="13" operator="containsText" text="VALIDADO">
      <formula>NOT(ISERROR(SEARCH("VALIDADO",T25)))</formula>
    </cfRule>
  </conditionalFormatting>
  <dataValidations count="6">
    <dataValidation type="list" allowBlank="1" showInputMessage="1" showErrorMessage="1" sqref="K14:K15 O14:O15 S14:S15" xr:uid="{F1A0381A-E8D3-41D9-B120-03457898E4F1}">
      <formula1>"No Iniciado, En Progreso,Finalizado"</formula1>
    </dataValidation>
    <dataValidation type="list" allowBlank="1" showInputMessage="1" showErrorMessage="1" sqref="M12 Q12 U12" xr:uid="{CE32FE7A-BC6D-403B-8B58-A7CF32DEBA10}">
      <formula1>"Mayo,Junio,Julio,Agosto,Septiembre,Octubre"</formula1>
    </dataValidation>
    <dataValidation type="list" allowBlank="1" showInputMessage="1" showErrorMessage="1" sqref="AB14:AB15 R14:R15 N14:N15 V14:V15" xr:uid="{18F907F4-7511-4F2B-B906-3894A4392A3B}">
      <formula1>"No Cumple, Parcial, Cumple, Más que Cumple, Mejor Práctica"</formula1>
    </dataValidation>
    <dataValidation type="list" allowBlank="1" showInputMessage="1" showErrorMessage="1" sqref="O10" xr:uid="{66E103EB-DC9B-4465-9831-046F46722057}">
      <formula1>"Alta,Baja,No Planificado"</formula1>
    </dataValidation>
    <dataValidation type="list" allowBlank="1" showInputMessage="1" showErrorMessage="1" sqref="S10 Q10" xr:uid="{856FF53E-B1BB-4917-ADE8-06AC7EC111C3}">
      <formula1>"Junio,Julio,Agosto,Septiembre,Octubre"</formula1>
    </dataValidation>
    <dataValidation type="list" allowBlank="1" showInputMessage="1" showErrorMessage="1" sqref="D10" xr:uid="{27598731-BEF3-48A0-A968-CA4DCEA1FBFF}">
      <formula1>"No Cumple, Parcial,Cumple,Más que Cumple,Mejor Práctica"</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34D81F90-12C3-4D76-BB3A-1AB87DED8904}">
            <x14:iconSet iconSet="3Stars" showValue="0">
              <x14:cfvo type="percent">
                <xm:f>0</xm:f>
              </x14:cfvo>
              <x14:cfvo type="num">
                <xm:f>2</xm:f>
              </x14:cfvo>
              <x14:cfvo type="num">
                <xm:f>3</xm:f>
              </x14:cfvo>
            </x14:iconSet>
          </x14:cfRule>
          <xm:sqref>M10</xm:sqref>
        </x14:conditionalFormatting>
      </x14:conditionalFormattings>
    </ext>
  </extLst>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0D5819B-841B-44C3-B88B-FF9683731EDE}">
  <dimension ref="A1:AB51"/>
  <sheetViews>
    <sheetView showGridLines="0" zoomScale="70" zoomScaleNormal="70" workbookViewId="0">
      <pane xSplit="3" ySplit="4" topLeftCell="G5" activePane="bottomRight" state="frozen"/>
      <selection activeCell="K3" sqref="K3:S4"/>
      <selection pane="topRight" activeCell="K3" sqref="K3:S4"/>
      <selection pane="bottomLeft" activeCell="K3" sqref="K3:S4"/>
      <selection pane="bottomRight" activeCell="O27" sqref="O27"/>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24" t="s">
        <v>956</v>
      </c>
      <c r="L3" s="324"/>
      <c r="M3" s="324"/>
      <c r="N3" s="324"/>
      <c r="O3" s="324"/>
      <c r="P3" s="324"/>
      <c r="Q3" s="324"/>
      <c r="R3" s="324"/>
      <c r="S3" s="324"/>
      <c r="T3" s="63"/>
      <c r="U3" s="63"/>
      <c r="V3" s="63"/>
      <c r="W3" s="10"/>
      <c r="X3" s="10"/>
      <c r="Y3" s="12"/>
      <c r="Z3" s="12"/>
      <c r="AA3" s="12"/>
    </row>
    <row r="4" spans="1:28" ht="35.25" customHeight="1" x14ac:dyDescent="0.35">
      <c r="A4" s="1"/>
      <c r="B4" s="1"/>
      <c r="C4" s="10"/>
      <c r="D4" s="255"/>
      <c r="E4" s="255"/>
      <c r="F4" s="255"/>
      <c r="G4" s="255"/>
      <c r="H4" s="255"/>
      <c r="I4" s="255"/>
      <c r="J4" s="61"/>
      <c r="K4" s="325"/>
      <c r="L4" s="325"/>
      <c r="M4" s="325"/>
      <c r="N4" s="325"/>
      <c r="O4" s="325"/>
      <c r="P4" s="325"/>
      <c r="Q4" s="325"/>
      <c r="R4" s="325"/>
      <c r="S4" s="325"/>
      <c r="T4" s="61"/>
      <c r="U4" s="61"/>
      <c r="V4" s="61"/>
      <c r="W4" s="61"/>
      <c r="X4" s="14"/>
      <c r="Y4" s="21"/>
      <c r="Z4" s="22"/>
      <c r="AA4" s="22"/>
    </row>
    <row r="5" spans="1:28" ht="32.5" x14ac:dyDescent="0.6">
      <c r="A5" s="1"/>
      <c r="B5" s="15"/>
      <c r="C5" s="13"/>
      <c r="D5" s="258" t="s">
        <v>49</v>
      </c>
      <c r="E5" s="258"/>
      <c r="F5" s="258"/>
      <c r="G5" s="258"/>
      <c r="H5" s="258"/>
      <c r="I5" s="258"/>
      <c r="J5" s="26"/>
      <c r="K5" s="258" t="s">
        <v>678</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Não cumpre</v>
      </c>
      <c r="E7" s="47">
        <f>IF($D7="Não cumpre",0,IF($D7="Parcial",$E$18*0.4,IF($D7="Cumpre",$E$18*0.7,IF($D7="Mais que cumpre",$E$18*0.85,IF($D7="Melhor Prática",$E$18,0)))))</f>
        <v>0</v>
      </c>
      <c r="F7" s="48">
        <f>IF($K$24&lt;&gt;"",IF($K$24=3,3,IF($K$24=2,2,1)),"")</f>
        <v>1</v>
      </c>
      <c r="G7" s="48" t="str">
        <f>IF($N$24&lt;&gt;"",IF($N$24=3,3,IF($N$24=2,2,1)),"")</f>
        <v/>
      </c>
      <c r="H7" s="48" t="str">
        <f>IF($Q$24&lt;&gt;"",IF($Q$24=3,3,IF($Q$24=2,2,1)),"")</f>
        <v/>
      </c>
      <c r="I7" s="48" t="str">
        <f>IF($T$24&lt;&gt;"",IF($T$24=3,3,IF($T$24=2,2,1)),"")</f>
        <v/>
      </c>
      <c r="J7" s="32"/>
      <c r="K7" s="49" t="s">
        <v>679</v>
      </c>
      <c r="L7" s="46" t="s">
        <v>60</v>
      </c>
      <c r="M7" s="260" t="s">
        <v>957</v>
      </c>
      <c r="N7" s="260"/>
      <c r="O7" s="260"/>
      <c r="P7" s="46" t="s">
        <v>62</v>
      </c>
      <c r="Q7" s="260" t="s">
        <v>958</v>
      </c>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t="str">
        <f>IF(Q10="Junho",6,IF(Q10="Julho",7,IF(Q10="Agosto",8,IF(Q10="Setembro",9,IF(Q10="Outubro",10,"")))))</f>
        <v/>
      </c>
      <c r="R9" s="35"/>
      <c r="S9" s="92" t="str">
        <f>IF(S10="Junho",6,IF(S10="Julho",7,IF(S10="Agosto",8,IF(S10="Setembro",9,IF(S10="Outubro",10,"")))))</f>
        <v/>
      </c>
      <c r="T9" s="33"/>
      <c r="U9" s="33"/>
      <c r="V9" s="33"/>
      <c r="W9" s="1"/>
      <c r="X9" s="1"/>
    </row>
    <row r="10" spans="1:28" ht="59.25" customHeight="1" outlineLevel="1" x14ac:dyDescent="0.35">
      <c r="A10" s="1"/>
      <c r="B10" s="262" t="s">
        <v>681</v>
      </c>
      <c r="C10" s="262"/>
      <c r="D10" s="110" t="s">
        <v>83</v>
      </c>
      <c r="E10" s="51">
        <f>IF($D10="Não cumpre",0,IF($D10="Parcial",$E$18*0.4,IF($D10="Cumpre",$E$18*0.7,IF($D10="Mais que cumpre",$E$18*0.85,IF($D10="Melhor Prática",$E$18,0)))))</f>
        <v>1.0499999999999999E-2</v>
      </c>
      <c r="F10" s="52" t="str">
        <f>IF(K20="D","D","-")</f>
        <v>-</v>
      </c>
      <c r="G10" s="52" t="str">
        <f>IF(N20="D","D","-")</f>
        <v>-</v>
      </c>
      <c r="H10" s="52" t="str">
        <f>IF(Q20="D","D","-")</f>
        <v>-</v>
      </c>
      <c r="I10" s="52" t="str">
        <f>IF(T20="D","D","-")</f>
        <v>-</v>
      </c>
      <c r="J10" s="32"/>
      <c r="K10" s="65" t="s">
        <v>682</v>
      </c>
      <c r="L10" s="50" t="s">
        <v>66</v>
      </c>
      <c r="M10" s="74">
        <v>2</v>
      </c>
      <c r="N10" s="50" t="s">
        <v>67</v>
      </c>
      <c r="O10" s="53" t="s">
        <v>315</v>
      </c>
      <c r="P10" s="50" t="s">
        <v>69</v>
      </c>
      <c r="Q10" s="91" t="s">
        <v>830</v>
      </c>
      <c r="R10" s="50" t="s">
        <v>71</v>
      </c>
      <c r="S10" s="91" t="s">
        <v>713</v>
      </c>
      <c r="T10" s="50" t="s">
        <v>73</v>
      </c>
      <c r="U10" s="53" t="s">
        <v>932</v>
      </c>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684</v>
      </c>
      <c r="C12" s="263"/>
      <c r="D12" s="265" t="str">
        <f>IF(F12="","",IF(AND(I12=3,H12=3,G12=3,F12=3),"Melhor Prática",
IF(AND(H12=3,G12=3,F12=3),"Mais que cumpre",
IF(AND(G12=3,F12=3),"Cumpre",
IF(F12=3,"Parcial","Não cumpre")))))</f>
        <v>Cumpre</v>
      </c>
      <c r="E12" s="266">
        <f>IF($D12="Não cumpre",0,IF($D12="Parcial",$E$18*0.4,IF($D12="Cumpre",$E$18*0.7,IF($D12="Mais que cumpre",$E$18*0.85,IF($D12="Melhor Prática",$E$18,0)))))</f>
        <v>1.0499999999999999E-2</v>
      </c>
      <c r="F12" s="261">
        <f>IF($L$24&lt;&gt;"",IF($L$24=3,3,IF($L$24=2,2,1)),"")</f>
        <v>3</v>
      </c>
      <c r="G12" s="261">
        <f>IF($O$24&lt;&gt;"",IF($O$24=3,3,IF($O$24=2,2,1)),"")</f>
        <v>3</v>
      </c>
      <c r="H12" s="261" t="str">
        <f>IF($R$24&lt;&gt;"",IF($R$24=3,3,IF($R$24=2,2,1)),"")</f>
        <v/>
      </c>
      <c r="I12" s="261" t="str">
        <f>IF($U$24&lt;&gt;"",IF($U$24=3,3,IF($U$24=2,2,1)),"")</f>
        <v/>
      </c>
      <c r="J12" s="32"/>
      <c r="K12" s="299" t="s">
        <v>76</v>
      </c>
      <c r="L12" s="251"/>
      <c r="M12" s="249" t="s">
        <v>713</v>
      </c>
      <c r="N12" s="250"/>
      <c r="O12" s="299" t="s">
        <v>76</v>
      </c>
      <c r="P12" s="251"/>
      <c r="Q12" s="249"/>
      <c r="R12" s="250"/>
      <c r="S12" s="251" t="s">
        <v>76</v>
      </c>
      <c r="T12" s="251"/>
      <c r="U12" s="323"/>
      <c r="V12" s="323"/>
      <c r="W12" s="9"/>
      <c r="X12" s="9"/>
      <c r="Y12" s="23"/>
      <c r="Z12" s="2"/>
      <c r="AA12" s="2"/>
      <c r="AB12" s="2"/>
    </row>
    <row r="13" spans="1:28" ht="35.25" customHeight="1" outlineLevel="1" x14ac:dyDescent="0.35">
      <c r="A13" s="1"/>
      <c r="B13" s="264"/>
      <c r="C13" s="264"/>
      <c r="D13" s="265"/>
      <c r="E13" s="266"/>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79</v>
      </c>
      <c r="W13" s="1"/>
      <c r="X13" s="1"/>
      <c r="Z13" s="3"/>
      <c r="AA13" s="4"/>
      <c r="AB13" s="5"/>
    </row>
    <row r="14" spans="1:28" ht="18.75" customHeight="1" outlineLevel="1" x14ac:dyDescent="0.35">
      <c r="A14" s="1"/>
      <c r="B14" s="264"/>
      <c r="C14" s="264"/>
      <c r="D14" s="265"/>
      <c r="E14" s="266"/>
      <c r="F14" s="38"/>
      <c r="G14" s="38"/>
      <c r="H14" s="38"/>
      <c r="I14" s="38"/>
      <c r="J14" s="32"/>
      <c r="K14" s="238" t="s">
        <v>1043</v>
      </c>
      <c r="L14" s="239" t="s">
        <v>1093</v>
      </c>
      <c r="M14" s="239"/>
      <c r="N14" s="243" t="s">
        <v>82</v>
      </c>
      <c r="O14" s="238"/>
      <c r="P14" s="239"/>
      <c r="Q14" s="239"/>
      <c r="R14" s="243"/>
      <c r="S14" s="240"/>
      <c r="T14" s="239"/>
      <c r="U14" s="239"/>
      <c r="V14" s="240"/>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IF(OR(AND(S10=U12,S14&lt;&gt;"finalizado"),AND(S10=Q12,O14&lt;&gt;"finalizado"),AND(S10=M12,K14&lt;&gt;"finalizado")),"Atrasado","À Tempo")),"Não Planificado")</f>
        <v>Atrasado</v>
      </c>
      <c r="E15" s="244"/>
      <c r="F15" s="244"/>
      <c r="G15" s="244"/>
      <c r="H15" s="244"/>
      <c r="I15" s="244"/>
      <c r="J15" s="26"/>
      <c r="K15" s="238"/>
      <c r="L15" s="239"/>
      <c r="M15" s="239"/>
      <c r="N15" s="243"/>
      <c r="O15" s="238"/>
      <c r="P15" s="239"/>
      <c r="Q15" s="239"/>
      <c r="R15" s="243"/>
      <c r="S15" s="240"/>
      <c r="T15" s="239"/>
      <c r="U15" s="239"/>
      <c r="V15" s="240"/>
      <c r="W15" s="1"/>
      <c r="X15" s="1"/>
      <c r="Z15" s="6"/>
      <c r="AA15" s="7"/>
      <c r="AB15" s="7"/>
    </row>
    <row r="16" spans="1:28" ht="21" customHeight="1" x14ac:dyDescent="0.4">
      <c r="A16" s="1"/>
      <c r="B16" s="17"/>
      <c r="C16" s="17"/>
      <c r="D16" s="9"/>
      <c r="E16" s="86" t="str">
        <f>IF(COUNTA(F16:I16)=0,"NBC","BC")</f>
        <v>NBC</v>
      </c>
      <c r="F16" s="86"/>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685</v>
      </c>
      <c r="R17" s="241"/>
      <c r="S17" s="242"/>
      <c r="T17" s="246" t="s">
        <v>85</v>
      </c>
      <c r="U17" s="241"/>
      <c r="V17" s="242"/>
      <c r="W17" s="9"/>
      <c r="X17" s="9"/>
      <c r="Y17" s="23"/>
    </row>
    <row r="18" spans="1:25" ht="20.25" customHeight="1" outlineLevel="2" x14ac:dyDescent="0.35">
      <c r="A18" s="1"/>
      <c r="B18" s="245" t="s">
        <v>317</v>
      </c>
      <c r="C18" s="245"/>
      <c r="D18" s="42" t="s">
        <v>52</v>
      </c>
      <c r="E18" s="39">
        <v>1.4999999999999999E-2</v>
      </c>
      <c r="F18" s="127"/>
      <c r="G18" s="127"/>
      <c r="H18" s="127"/>
      <c r="I18" s="127"/>
      <c r="J18" s="9"/>
      <c r="K18" s="238" t="s">
        <v>959</v>
      </c>
      <c r="L18" s="240"/>
      <c r="M18" s="243"/>
      <c r="N18" s="238" t="s">
        <v>960</v>
      </c>
      <c r="O18" s="240"/>
      <c r="P18" s="243"/>
      <c r="Q18" s="238" t="s">
        <v>961</v>
      </c>
      <c r="R18" s="240"/>
      <c r="S18" s="243"/>
      <c r="T18" s="238" t="s">
        <v>962</v>
      </c>
      <c r="U18" s="240"/>
      <c r="V18" s="243"/>
      <c r="W18" s="9"/>
      <c r="X18" s="9"/>
      <c r="Y18" s="23"/>
    </row>
    <row r="19" spans="1:25" ht="141.75" customHeight="1" outlineLevel="2" x14ac:dyDescent="0.35">
      <c r="A19" s="1"/>
      <c r="B19" s="245"/>
      <c r="C19" s="245"/>
      <c r="D19" s="42" t="s">
        <v>91</v>
      </c>
      <c r="E19" s="308" t="s">
        <v>963</v>
      </c>
      <c r="F19" s="308"/>
      <c r="G19" s="308"/>
      <c r="H19" s="308"/>
      <c r="I19" s="308"/>
      <c r="J19" s="25"/>
      <c r="K19" s="238"/>
      <c r="L19" s="240"/>
      <c r="M19" s="243"/>
      <c r="N19" s="238"/>
      <c r="O19" s="240"/>
      <c r="P19" s="243"/>
      <c r="Q19" s="238"/>
      <c r="R19" s="240"/>
      <c r="S19" s="243"/>
      <c r="T19" s="238"/>
      <c r="U19" s="240"/>
      <c r="V19" s="243"/>
      <c r="W19" s="9"/>
      <c r="X19" s="9"/>
      <c r="Y19" s="23"/>
    </row>
    <row r="20" spans="1:25" ht="18.75" customHeight="1" outlineLevel="2" x14ac:dyDescent="0.35">
      <c r="A20" s="1"/>
      <c r="B20" s="245"/>
      <c r="C20" s="245"/>
      <c r="D20" s="247" t="s">
        <v>93</v>
      </c>
      <c r="E20" s="248" t="s">
        <v>152</v>
      </c>
      <c r="F20" s="248"/>
      <c r="G20" s="248"/>
      <c r="H20" s="248"/>
      <c r="I20" s="248"/>
      <c r="J20" s="25"/>
      <c r="K20" s="238"/>
      <c r="L20" s="240"/>
      <c r="M20" s="243"/>
      <c r="N20" s="238"/>
      <c r="O20" s="240"/>
      <c r="P20" s="243"/>
      <c r="Q20" s="238"/>
      <c r="R20" s="240"/>
      <c r="S20" s="243"/>
      <c r="T20" s="238"/>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801</v>
      </c>
      <c r="L21" s="240"/>
      <c r="M21" s="243"/>
      <c r="N21" s="238" t="s">
        <v>964</v>
      </c>
      <c r="O21" s="240"/>
      <c r="P21" s="243"/>
      <c r="Q21" s="238" t="s">
        <v>444</v>
      </c>
      <c r="R21" s="240"/>
      <c r="S21" s="243"/>
      <c r="T21" s="238" t="s">
        <v>385</v>
      </c>
      <c r="U21" s="240"/>
      <c r="V21" s="243"/>
      <c r="W21" s="9"/>
      <c r="X21" s="9"/>
      <c r="Y21" s="23"/>
    </row>
    <row r="22" spans="1:25" ht="14.5" x14ac:dyDescent="0.35">
      <c r="A22" s="1"/>
      <c r="B22" s="9"/>
      <c r="C22" s="9"/>
      <c r="D22" s="9"/>
      <c r="E22" s="9"/>
      <c r="F22" s="9"/>
      <c r="G22" s="9"/>
      <c r="H22" s="9"/>
      <c r="I22" s="9"/>
      <c r="J22" s="9"/>
      <c r="K22" s="68"/>
      <c r="L22" s="9"/>
      <c r="M22" s="9"/>
      <c r="N22" s="9"/>
      <c r="O22" s="9"/>
      <c r="P22" s="9"/>
      <c r="Q22" s="9"/>
      <c r="R22" s="9"/>
      <c r="S22" s="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54" t="s">
        <v>99</v>
      </c>
      <c r="U23" s="24" t="s">
        <v>100</v>
      </c>
      <c r="V23" s="55" t="s">
        <v>101</v>
      </c>
      <c r="X23" s="9"/>
      <c r="Y23" s="23"/>
    </row>
    <row r="24" spans="1:25" ht="36.75" customHeight="1" x14ac:dyDescent="0.35">
      <c r="A24" s="1"/>
      <c r="B24" s="9"/>
      <c r="C24" s="9"/>
      <c r="D24" s="9"/>
      <c r="F24" s="235" t="s">
        <v>693</v>
      </c>
      <c r="G24" s="236" t="s">
        <v>36</v>
      </c>
      <c r="H24" s="236"/>
      <c r="I24" s="236"/>
      <c r="K24" s="56">
        <v>1</v>
      </c>
      <c r="L24" s="40">
        <v>3</v>
      </c>
      <c r="M24" s="237"/>
      <c r="N24" s="56"/>
      <c r="O24" s="40">
        <v>3</v>
      </c>
      <c r="P24" s="237"/>
      <c r="Q24" s="56"/>
      <c r="R24" s="40"/>
      <c r="S24" s="237"/>
      <c r="T24" s="56"/>
      <c r="U24" s="40"/>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57"/>
      <c r="U25" s="43"/>
      <c r="V25" s="237"/>
      <c r="X25" s="9"/>
      <c r="Y25" s="23"/>
    </row>
    <row r="26" spans="1:25" ht="212.5" x14ac:dyDescent="0.35">
      <c r="A26" s="1"/>
      <c r="B26" s="9"/>
      <c r="C26" s="9"/>
      <c r="D26" s="9"/>
      <c r="F26" s="235"/>
      <c r="G26" s="236" t="s">
        <v>78</v>
      </c>
      <c r="H26" s="236"/>
      <c r="I26" s="236"/>
      <c r="K26" s="58" t="s">
        <v>965</v>
      </c>
      <c r="L26" s="45" t="s">
        <v>1112</v>
      </c>
      <c r="M26" s="237"/>
      <c r="N26" s="58"/>
      <c r="O26" s="45" t="s">
        <v>1121</v>
      </c>
      <c r="P26" s="237"/>
      <c r="Q26" s="58"/>
      <c r="R26" s="45"/>
      <c r="S26" s="237"/>
      <c r="T26" s="58"/>
      <c r="U26" s="45"/>
      <c r="V26" s="237"/>
      <c r="X26" s="9"/>
      <c r="Y26" s="23"/>
    </row>
    <row r="27" spans="1:25" ht="18" customHeight="1" x14ac:dyDescent="0.35">
      <c r="A27" s="1"/>
      <c r="B27" s="9"/>
      <c r="C27" s="9"/>
      <c r="D27" s="9"/>
      <c r="F27" s="235"/>
      <c r="G27" s="236" t="s">
        <v>105</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F24:F49"/>
    <mergeCell ref="G24:I25"/>
    <mergeCell ref="M24:M26"/>
    <mergeCell ref="P24:P26"/>
    <mergeCell ref="S24:S26"/>
    <mergeCell ref="V24:V26"/>
    <mergeCell ref="G26:I26"/>
    <mergeCell ref="G27:I49"/>
    <mergeCell ref="Q20:S20"/>
    <mergeCell ref="T20:V20"/>
    <mergeCell ref="K21:M21"/>
    <mergeCell ref="N21:P21"/>
    <mergeCell ref="Q21:S21"/>
    <mergeCell ref="T21:V21"/>
    <mergeCell ref="T18:V19"/>
    <mergeCell ref="E19:I19"/>
    <mergeCell ref="D20:D21"/>
    <mergeCell ref="E20:I21"/>
    <mergeCell ref="K20:M20"/>
    <mergeCell ref="N20:P20"/>
    <mergeCell ref="D15:I15"/>
    <mergeCell ref="B18:C21"/>
    <mergeCell ref="K18:M19"/>
    <mergeCell ref="N18:P19"/>
    <mergeCell ref="Q18:S19"/>
    <mergeCell ref="Q17:S17"/>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M12:N12"/>
    <mergeCell ref="O12:P12"/>
    <mergeCell ref="K17:M17"/>
    <mergeCell ref="N17:P17"/>
    <mergeCell ref="K14:K15"/>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s>
  <conditionalFormatting sqref="D15:I15">
    <cfRule type="containsText" dxfId="111" priority="5" operator="containsText" text="Finalizado">
      <formula>NOT(ISERROR(SEARCH("Finalizado",D15)))</formula>
    </cfRule>
    <cfRule type="containsText" dxfId="110" priority="6" operator="containsText" text="No Planificado">
      <formula>NOT(ISERROR(SEARCH("No Planificado",D15)))</formula>
    </cfRule>
    <cfRule type="containsText" dxfId="109" priority="7" operator="containsText" text="A Tiempo">
      <formula>NOT(ISERROR(SEARCH("A Tiempo",D15)))</formula>
    </cfRule>
    <cfRule type="containsText" dxfId="108" priority="8" operator="containsText" text="Retrasado">
      <formula>NOT(ISERROR(SEARCH("Retrasado",D15)))</formula>
    </cfRule>
  </conditionalFormatting>
  <conditionalFormatting sqref="F7:F8">
    <cfRule type="iconSet" priority="12">
      <iconSet showValue="0">
        <cfvo type="percent" val="0"/>
        <cfvo type="num" val="2"/>
        <cfvo type="num" val="3"/>
      </iconSet>
    </cfRule>
  </conditionalFormatting>
  <conditionalFormatting sqref="F12 F14">
    <cfRule type="iconSet" priority="10">
      <iconSet showValue="0">
        <cfvo type="percent" val="0"/>
        <cfvo type="num" val="2"/>
        <cfvo type="num" val="3"/>
      </iconSet>
    </cfRule>
  </conditionalFormatting>
  <conditionalFormatting sqref="G7:I8">
    <cfRule type="iconSet" priority="11">
      <iconSet showValue="0">
        <cfvo type="percent" val="0"/>
        <cfvo type="num" val="2"/>
        <cfvo type="num" val="3"/>
      </iconSet>
    </cfRule>
  </conditionalFormatting>
  <conditionalFormatting sqref="G12:I12 G14:I14">
    <cfRule type="iconSet" priority="9">
      <iconSet showValue="0">
        <cfvo type="percent" val="0"/>
        <cfvo type="num" val="2"/>
        <cfvo type="num" val="3"/>
      </iconSet>
    </cfRule>
  </conditionalFormatting>
  <conditionalFormatting sqref="K24:L24 N24:O24 Q24:R24 T24:U24">
    <cfRule type="iconSet" priority="13">
      <iconSet showValue="0">
        <cfvo type="percent" val="0"/>
        <cfvo type="num" val="2"/>
        <cfvo type="num" val="3"/>
      </iconSet>
    </cfRule>
  </conditionalFormatting>
  <conditionalFormatting sqref="K25:L25">
    <cfRule type="containsText" dxfId="107" priority="23" operator="containsText" text="PENDIENTE">
      <formula>NOT(ISERROR(SEARCH("PENDIENTE",K25)))</formula>
    </cfRule>
    <cfRule type="containsText" dxfId="106" priority="24" operator="containsText" text="NO VALIDADO">
      <formula>NOT(ISERROR(SEARCH("NO VALIDADO",K25)))</formula>
    </cfRule>
    <cfRule type="containsText" dxfId="105" priority="25" operator="containsText" text="VALIDADO">
      <formula>NOT(ISERROR(SEARCH("VALIDADO",K25)))</formula>
    </cfRule>
  </conditionalFormatting>
  <conditionalFormatting sqref="N25:O25">
    <cfRule type="containsText" dxfId="104" priority="1" operator="containsText" text="PENDIENTE">
      <formula>NOT(ISERROR(SEARCH("PENDIENTE",N25)))</formula>
    </cfRule>
    <cfRule type="containsText" dxfId="103" priority="2" operator="containsText" text="NO VALIDADO">
      <formula>NOT(ISERROR(SEARCH("NO VALIDADO",N25)))</formula>
    </cfRule>
    <cfRule type="containsText" dxfId="102" priority="3" operator="containsText" text="VALIDADO">
      <formula>NOT(ISERROR(SEARCH("VALIDADO",N25)))</formula>
    </cfRule>
  </conditionalFormatting>
  <conditionalFormatting sqref="Q25:R25">
    <cfRule type="containsText" dxfId="101" priority="17" operator="containsText" text="PENDIENTE">
      <formula>NOT(ISERROR(SEARCH("PENDIENTE",Q25)))</formula>
    </cfRule>
    <cfRule type="containsText" dxfId="100" priority="18" operator="containsText" text="NO VALIDADO">
      <formula>NOT(ISERROR(SEARCH("NO VALIDADO",Q25)))</formula>
    </cfRule>
    <cfRule type="containsText" dxfId="99" priority="19" operator="containsText" text="VALIDADO">
      <formula>NOT(ISERROR(SEARCH("VALIDADO",Q25)))</formula>
    </cfRule>
  </conditionalFormatting>
  <conditionalFormatting sqref="T25:U25">
    <cfRule type="containsText" dxfId="98" priority="14" operator="containsText" text="PENDIENTE">
      <formula>NOT(ISERROR(SEARCH("PENDIENTE",T25)))</formula>
    </cfRule>
    <cfRule type="containsText" dxfId="97" priority="15" operator="containsText" text="NO VALIDADO">
      <formula>NOT(ISERROR(SEARCH("NO VALIDADO",T25)))</formula>
    </cfRule>
    <cfRule type="containsText" dxfId="96" priority="16" operator="containsText" text="VALIDADO">
      <formula>NOT(ISERROR(SEARCH("VALIDADO",T25)))</formula>
    </cfRule>
  </conditionalFormatting>
  <dataValidations count="6">
    <dataValidation type="list" allowBlank="1" showInputMessage="1" showErrorMessage="1" sqref="D10" xr:uid="{2A5C3CFA-4FD3-43FC-BA46-7E2D1912FF96}">
      <formula1>"No Cumple, Parcial,Cumple,Más que Cumple,Mejor Práctica"</formula1>
    </dataValidation>
    <dataValidation type="list" allowBlank="1" showInputMessage="1" showErrorMessage="1" sqref="S10 Q10" xr:uid="{4B6F548D-201B-4201-A669-AC064D442B18}">
      <formula1>"Junio,Julio,Agosto,Septiembre,Octubre"</formula1>
    </dataValidation>
    <dataValidation type="list" allowBlank="1" showInputMessage="1" showErrorMessage="1" sqref="O10" xr:uid="{B79E8492-B6F4-45C1-81F7-7C7E6EECF479}">
      <formula1>"Alta,Baja,No Planificado"</formula1>
    </dataValidation>
    <dataValidation type="list" allowBlank="1" showInputMessage="1" showErrorMessage="1" sqref="AB14:AB15 R14:R15 N14:N15 V14:V15" xr:uid="{25EBE3FB-9D13-4EB4-B8BD-8540C8960626}">
      <formula1>"No Cumple, Parcial, Cumple, Más que Cumple, Mejor Práctica"</formula1>
    </dataValidation>
    <dataValidation type="list" allowBlank="1" showInputMessage="1" showErrorMessage="1" sqref="M12 Q12 U12" xr:uid="{004002A8-7D8E-4EAA-9C0D-C8EAD2E1994C}">
      <formula1>"Mayo,Junio,Julio,Agosto,Septiembre,Octubre"</formula1>
    </dataValidation>
    <dataValidation type="list" allowBlank="1" showInputMessage="1" showErrorMessage="1" sqref="K14:K15 O14:O15 S14:S15" xr:uid="{B897D756-94DC-4C42-AF35-7D6CF4A036FD}">
      <formula1>"No Iniciado, En Progreso,Finalizado"</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4" id="{98E21285-4F14-444E-B389-3E5D2CEF2D18}">
            <x14:iconSet iconSet="3Stars" showValue="0">
              <x14:cfvo type="percent">
                <xm:f>0</xm:f>
              </x14:cfvo>
              <x14:cfvo type="num">
                <xm:f>2</xm:f>
              </x14:cfvo>
              <x14:cfvo type="num">
                <xm:f>3</xm:f>
              </x14:cfvo>
            </x14:iconSet>
          </x14:cfRule>
          <xm:sqref>M10</xm:sqref>
        </x14:conditionalFormatting>
      </x14:conditionalFormattings>
    </ext>
  </extLst>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85ECD8-359A-4DAF-982E-6447A1A11FB1}">
  <dimension ref="A1:AB51"/>
  <sheetViews>
    <sheetView showGridLines="0" zoomScale="70" zoomScaleNormal="70" workbookViewId="0">
      <pane xSplit="3" ySplit="4" topLeftCell="D5" activePane="bottomRight" state="frozen"/>
      <selection activeCell="K3" sqref="K3:S4"/>
      <selection pane="topRight" activeCell="K3" sqref="K3:S4"/>
      <selection pane="bottomLeft" activeCell="K3" sqref="K3:S4"/>
      <selection pane="bottomRight" activeCell="K3" sqref="K3:S4"/>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24" t="s">
        <v>966</v>
      </c>
      <c r="L3" s="324"/>
      <c r="M3" s="324"/>
      <c r="N3" s="324"/>
      <c r="O3" s="324"/>
      <c r="P3" s="324"/>
      <c r="Q3" s="324"/>
      <c r="R3" s="324"/>
      <c r="S3" s="324"/>
      <c r="T3" s="63"/>
      <c r="U3" s="63"/>
      <c r="V3" s="63"/>
      <c r="W3" s="10"/>
      <c r="X3" s="10"/>
      <c r="Y3" s="12"/>
      <c r="Z3" s="12"/>
      <c r="AA3" s="12"/>
    </row>
    <row r="4" spans="1:28" ht="35.25" customHeight="1" x14ac:dyDescent="0.35">
      <c r="A4" s="1"/>
      <c r="B4" s="1"/>
      <c r="C4" s="10"/>
      <c r="D4" s="255"/>
      <c r="E4" s="255"/>
      <c r="F4" s="255"/>
      <c r="G4" s="255"/>
      <c r="H4" s="255"/>
      <c r="I4" s="255"/>
      <c r="J4" s="61"/>
      <c r="K4" s="325"/>
      <c r="L4" s="325"/>
      <c r="M4" s="325"/>
      <c r="N4" s="325"/>
      <c r="O4" s="325"/>
      <c r="P4" s="325"/>
      <c r="Q4" s="325"/>
      <c r="R4" s="325"/>
      <c r="S4" s="325"/>
      <c r="T4" s="61"/>
      <c r="U4" s="61"/>
      <c r="V4" s="61"/>
      <c r="W4" s="61"/>
      <c r="X4" s="14"/>
      <c r="Y4" s="21"/>
      <c r="Z4" s="22"/>
      <c r="AA4" s="22"/>
    </row>
    <row r="5" spans="1:28" ht="32.5" x14ac:dyDescent="0.6">
      <c r="A5" s="1"/>
      <c r="B5" s="15"/>
      <c r="C5" s="13"/>
      <c r="D5" s="258" t="s">
        <v>49</v>
      </c>
      <c r="E5" s="258"/>
      <c r="F5" s="258"/>
      <c r="G5" s="258"/>
      <c r="H5" s="258"/>
      <c r="I5" s="258"/>
      <c r="J5" s="26"/>
      <c r="K5" s="258" t="s">
        <v>678</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Não cumpre</v>
      </c>
      <c r="E7" s="47">
        <f>IF($D7="Não cumpre",0,IF($D7="Parcial",$E$18*0.4,IF($D7="Cumpre",$E$18*0.7,IF($D7="Mais que cumpre",$E$18*0.85,IF($D7="Melhor Prática",$E$18,0)))))</f>
        <v>0</v>
      </c>
      <c r="F7" s="48">
        <f>IF($K$24&lt;&gt;"",IF($K$24=3,3,IF($K$24=2,2,1)),"")</f>
        <v>2</v>
      </c>
      <c r="G7" s="48" t="str">
        <f>IF($N$24&lt;&gt;"",IF($N$24=3,3,IF($N$24=2,2,1)),"")</f>
        <v/>
      </c>
      <c r="H7" s="48" t="str">
        <f>IF($Q$24&lt;&gt;"",IF($Q$24=3,3,IF($Q$24=2,2,1)),"")</f>
        <v/>
      </c>
      <c r="I7" s="48" t="str">
        <f>IF($T$24&lt;&gt;"",IF($T$24=3,3,IF($T$24=2,2,1)),"")</f>
        <v/>
      </c>
      <c r="J7" s="32"/>
      <c r="K7" s="49" t="s">
        <v>679</v>
      </c>
      <c r="L7" s="46" t="s">
        <v>60</v>
      </c>
      <c r="M7" s="260" t="s">
        <v>967</v>
      </c>
      <c r="N7" s="260"/>
      <c r="O7" s="260"/>
      <c r="P7" s="46" t="s">
        <v>62</v>
      </c>
      <c r="Q7" s="260" t="s">
        <v>968</v>
      </c>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t="str">
        <f>IF(Q10="Junho",6,IF(Q10="Julho",7,IF(Q10="Agosto",8,IF(Q10="Setembro",9,IF(Q10="Outubro",10,"")))))</f>
        <v/>
      </c>
      <c r="R9" s="35"/>
      <c r="S9" s="92" t="str">
        <f>IF(S10="Junho",6,IF(S10="Julho",7,IF(S10="Agosto",8,IF(S10="Setembro",9,IF(S10="Outubro",10,"")))))</f>
        <v/>
      </c>
      <c r="T9" s="33"/>
      <c r="U9" s="33"/>
      <c r="V9" s="33"/>
      <c r="W9" s="1"/>
      <c r="X9" s="1"/>
    </row>
    <row r="10" spans="1:28" ht="59.25" customHeight="1" outlineLevel="1" x14ac:dyDescent="0.35">
      <c r="A10" s="1"/>
      <c r="B10" s="262" t="s">
        <v>681</v>
      </c>
      <c r="C10" s="262"/>
      <c r="D10" s="110" t="s">
        <v>83</v>
      </c>
      <c r="E10" s="51">
        <f>IF($D10="Não cumpre",0,IF($D10="Parcial",$E$18*0.4,IF($D10="Cumpre",$E$18*0.7,IF($D10="Mais que cumpre",$E$18*0.85,IF($D10="Melhor Prática",$E$18,0)))))</f>
        <v>1.0499999999999999E-2</v>
      </c>
      <c r="F10" s="52" t="str">
        <f>IF(K20="D","D","-")</f>
        <v>D</v>
      </c>
      <c r="G10" s="52" t="str">
        <f>IF(N20="D","D","-")</f>
        <v>-</v>
      </c>
      <c r="H10" s="52" t="str">
        <f>IF(Q20="D","D","-")</f>
        <v>-</v>
      </c>
      <c r="I10" s="52" t="str">
        <f>IF(T20="D","D","-")</f>
        <v>-</v>
      </c>
      <c r="J10" s="32"/>
      <c r="K10" s="65" t="s">
        <v>682</v>
      </c>
      <c r="L10" s="50" t="s">
        <v>66</v>
      </c>
      <c r="M10" s="74">
        <v>3</v>
      </c>
      <c r="N10" s="50" t="s">
        <v>67</v>
      </c>
      <c r="O10" s="53" t="s">
        <v>315</v>
      </c>
      <c r="P10" s="50" t="s">
        <v>69</v>
      </c>
      <c r="Q10" s="91" t="s">
        <v>817</v>
      </c>
      <c r="R10" s="50" t="s">
        <v>71</v>
      </c>
      <c r="S10" s="91" t="s">
        <v>713</v>
      </c>
      <c r="T10" s="50" t="s">
        <v>73</v>
      </c>
      <c r="U10" s="53" t="s">
        <v>302</v>
      </c>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684</v>
      </c>
      <c r="C12" s="263"/>
      <c r="D12" s="265" t="str">
        <f>IF(F12="","",IF(AND(I12=3,H12=3,G12=3,F12=3),"Melhor Prática",
IF(AND(H12=3,G12=3,F12=3),"Mais que cumpre",
IF(AND(G12=3,F12=3),"Cumpre",
IF(F12=3,"Parcial","Não cumpre")))))</f>
        <v>Cumpre</v>
      </c>
      <c r="E12" s="266">
        <f>IF($D12="Não cumpre",0,IF($D12="Parcial",$E$18*0.4,IF($D12="Cumpre",$E$18*0.7,IF($D12="Mais que cumpre",$E$18*0.85,IF($D12="Melhor Prática",$E$18,0)))))</f>
        <v>1.0499999999999999E-2</v>
      </c>
      <c r="F12" s="261">
        <f>IF($L$24&lt;&gt;"",IF($L$24=3,3,IF($L$24=2,2,1)),"")</f>
        <v>3</v>
      </c>
      <c r="G12" s="261">
        <f>IF($O$24&lt;&gt;"",IF($O$24=3,3,IF($O$24=2,2,1)),"")</f>
        <v>3</v>
      </c>
      <c r="H12" s="261" t="str">
        <f>IF($R$24&lt;&gt;"",IF($R$24=3,3,IF($R$24=2,2,1)),"")</f>
        <v/>
      </c>
      <c r="I12" s="261" t="str">
        <f>IF($U$24&lt;&gt;"",IF($U$24=3,3,IF($U$24=2,2,1)),"")</f>
        <v/>
      </c>
      <c r="J12" s="32"/>
      <c r="K12" s="299" t="s">
        <v>76</v>
      </c>
      <c r="L12" s="251"/>
      <c r="M12" s="249" t="s">
        <v>713</v>
      </c>
      <c r="N12" s="250"/>
      <c r="O12" s="299" t="s">
        <v>76</v>
      </c>
      <c r="P12" s="251"/>
      <c r="Q12" s="249" t="s">
        <v>713</v>
      </c>
      <c r="R12" s="250"/>
      <c r="S12" s="251" t="s">
        <v>76</v>
      </c>
      <c r="T12" s="251"/>
      <c r="U12" s="323"/>
      <c r="V12" s="323"/>
      <c r="W12" s="9"/>
      <c r="X12" s="9"/>
      <c r="Y12" s="23"/>
      <c r="Z12" s="2"/>
      <c r="AA12" s="2"/>
      <c r="AB12" s="2"/>
    </row>
    <row r="13" spans="1:28" ht="35.25" customHeight="1" outlineLevel="1" x14ac:dyDescent="0.35">
      <c r="A13" s="1"/>
      <c r="B13" s="264"/>
      <c r="C13" s="264"/>
      <c r="D13" s="265"/>
      <c r="E13" s="266"/>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79</v>
      </c>
      <c r="W13" s="1"/>
      <c r="X13" s="1"/>
      <c r="Z13" s="3"/>
      <c r="AA13" s="4"/>
      <c r="AB13" s="5"/>
    </row>
    <row r="14" spans="1:28" ht="18.75" customHeight="1" outlineLevel="1" x14ac:dyDescent="0.35">
      <c r="A14" s="1"/>
      <c r="B14" s="264"/>
      <c r="C14" s="264"/>
      <c r="D14" s="265"/>
      <c r="E14" s="266"/>
      <c r="F14" s="38"/>
      <c r="G14" s="38"/>
      <c r="H14" s="38"/>
      <c r="I14" s="38"/>
      <c r="J14" s="32"/>
      <c r="K14" s="238" t="s">
        <v>1043</v>
      </c>
      <c r="L14" s="239"/>
      <c r="M14" s="239"/>
      <c r="N14" s="243" t="s">
        <v>1077</v>
      </c>
      <c r="O14" s="238" t="s">
        <v>1043</v>
      </c>
      <c r="P14" s="239"/>
      <c r="Q14" s="239"/>
      <c r="R14" s="243" t="s">
        <v>1085</v>
      </c>
      <c r="S14" s="240"/>
      <c r="T14" s="239"/>
      <c r="U14" s="239"/>
      <c r="V14" s="240"/>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IF(OR(AND(S10=U12,S14&lt;&gt;"finalizado"),AND(S10=Q12,O14&lt;&gt;"finalizado"),AND(S10=M12,K14&lt;&gt;"finalizado")),"Atrasado","À Tempo")),"Não Planificado")</f>
        <v>Atrasado</v>
      </c>
      <c r="E15" s="244"/>
      <c r="F15" s="244"/>
      <c r="G15" s="244"/>
      <c r="H15" s="244"/>
      <c r="I15" s="244"/>
      <c r="J15" s="26"/>
      <c r="K15" s="238"/>
      <c r="L15" s="239"/>
      <c r="M15" s="239"/>
      <c r="N15" s="243"/>
      <c r="O15" s="238"/>
      <c r="P15" s="239"/>
      <c r="Q15" s="239"/>
      <c r="R15" s="243"/>
      <c r="S15" s="240"/>
      <c r="T15" s="239"/>
      <c r="U15" s="239"/>
      <c r="V15" s="240"/>
      <c r="W15" s="1"/>
      <c r="X15" s="1"/>
      <c r="Z15" s="6"/>
      <c r="AA15" s="7"/>
      <c r="AB15" s="7"/>
    </row>
    <row r="16" spans="1:28" ht="21" customHeight="1" x14ac:dyDescent="0.4">
      <c r="A16" s="1"/>
      <c r="B16" s="17"/>
      <c r="C16" s="17"/>
      <c r="D16" s="9"/>
      <c r="E16" s="86" t="str">
        <f>IF(COUNTA(F16:I16)=0,"NBC","BC")</f>
        <v>NBC</v>
      </c>
      <c r="F16" s="86"/>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685</v>
      </c>
      <c r="R17" s="241"/>
      <c r="S17" s="242"/>
      <c r="T17" s="246" t="s">
        <v>85</v>
      </c>
      <c r="U17" s="241"/>
      <c r="V17" s="242"/>
      <c r="W17" s="9"/>
      <c r="X17" s="9"/>
      <c r="Y17" s="23"/>
    </row>
    <row r="18" spans="1:25" ht="20.25" customHeight="1" outlineLevel="2" x14ac:dyDescent="0.35">
      <c r="A18" s="1"/>
      <c r="B18" s="245" t="s">
        <v>317</v>
      </c>
      <c r="C18" s="245"/>
      <c r="D18" s="42" t="s">
        <v>52</v>
      </c>
      <c r="E18" s="39">
        <v>1.4999999999999999E-2</v>
      </c>
      <c r="F18" s="127"/>
      <c r="G18" s="127"/>
      <c r="H18" s="127"/>
      <c r="I18" s="127"/>
      <c r="J18" s="9"/>
      <c r="K18" s="238" t="s">
        <v>969</v>
      </c>
      <c r="L18" s="240"/>
      <c r="M18" s="243"/>
      <c r="N18" s="238" t="s">
        <v>970</v>
      </c>
      <c r="O18" s="240"/>
      <c r="P18" s="243"/>
      <c r="Q18" s="238" t="s">
        <v>971</v>
      </c>
      <c r="R18" s="240"/>
      <c r="S18" s="243"/>
      <c r="T18" s="238" t="s">
        <v>972</v>
      </c>
      <c r="U18" s="240"/>
      <c r="V18" s="243"/>
      <c r="W18" s="9"/>
      <c r="X18" s="9"/>
      <c r="Y18" s="23"/>
    </row>
    <row r="19" spans="1:25" ht="141.75" customHeight="1" outlineLevel="2" x14ac:dyDescent="0.35">
      <c r="A19" s="1"/>
      <c r="B19" s="245"/>
      <c r="C19" s="245"/>
      <c r="D19" s="42" t="s">
        <v>91</v>
      </c>
      <c r="E19" s="308" t="s">
        <v>963</v>
      </c>
      <c r="F19" s="308"/>
      <c r="G19" s="308"/>
      <c r="H19" s="308"/>
      <c r="I19" s="308"/>
      <c r="J19" s="25"/>
      <c r="K19" s="238"/>
      <c r="L19" s="240"/>
      <c r="M19" s="243"/>
      <c r="N19" s="238"/>
      <c r="O19" s="240"/>
      <c r="P19" s="243"/>
      <c r="Q19" s="238"/>
      <c r="R19" s="240"/>
      <c r="S19" s="243"/>
      <c r="T19" s="238"/>
      <c r="U19" s="240"/>
      <c r="V19" s="243"/>
      <c r="W19" s="9"/>
      <c r="X19" s="9"/>
      <c r="Y19" s="23"/>
    </row>
    <row r="20" spans="1:25" ht="18.75" customHeight="1" outlineLevel="2" x14ac:dyDescent="0.35">
      <c r="A20" s="1"/>
      <c r="B20" s="245"/>
      <c r="C20" s="245"/>
      <c r="D20" s="247" t="s">
        <v>93</v>
      </c>
      <c r="E20" s="248" t="s">
        <v>973</v>
      </c>
      <c r="F20" s="248"/>
      <c r="G20" s="248"/>
      <c r="H20" s="248"/>
      <c r="I20" s="248"/>
      <c r="J20" s="25"/>
      <c r="K20" s="238" t="s">
        <v>306</v>
      </c>
      <c r="L20" s="240"/>
      <c r="M20" s="243"/>
      <c r="N20" s="238"/>
      <c r="O20" s="240"/>
      <c r="P20" s="243"/>
      <c r="Q20" s="238"/>
      <c r="R20" s="240"/>
      <c r="S20" s="243"/>
      <c r="T20" s="238"/>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662</v>
      </c>
      <c r="L21" s="240"/>
      <c r="M21" s="243"/>
      <c r="N21" s="238" t="s">
        <v>974</v>
      </c>
      <c r="O21" s="240"/>
      <c r="P21" s="243"/>
      <c r="Q21" s="238" t="s">
        <v>664</v>
      </c>
      <c r="R21" s="240"/>
      <c r="S21" s="243"/>
      <c r="T21" s="238" t="s">
        <v>665</v>
      </c>
      <c r="U21" s="240"/>
      <c r="V21" s="243"/>
      <c r="W21" s="9"/>
      <c r="X21" s="9"/>
      <c r="Y21" s="23"/>
    </row>
    <row r="22" spans="1:25" ht="14.5" x14ac:dyDescent="0.35">
      <c r="A22" s="1"/>
      <c r="B22" s="9"/>
      <c r="C22" s="9"/>
      <c r="D22" s="9"/>
      <c r="E22" s="9"/>
      <c r="F22" s="9"/>
      <c r="G22" s="9"/>
      <c r="H22" s="9"/>
      <c r="I22" s="9"/>
      <c r="J22" s="9"/>
      <c r="K22" s="68"/>
      <c r="L22" s="9"/>
      <c r="M22" s="9"/>
      <c r="N22" s="9"/>
      <c r="O22" s="9"/>
      <c r="P22" s="9"/>
      <c r="Q22" s="9"/>
      <c r="R22" s="9"/>
      <c r="S22" s="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54" t="s">
        <v>99</v>
      </c>
      <c r="U23" s="24" t="s">
        <v>100</v>
      </c>
      <c r="V23" s="55" t="s">
        <v>101</v>
      </c>
      <c r="X23" s="9"/>
      <c r="Y23" s="23"/>
    </row>
    <row r="24" spans="1:25" ht="36.75" customHeight="1" x14ac:dyDescent="0.35">
      <c r="A24" s="1"/>
      <c r="B24" s="9"/>
      <c r="C24" s="9"/>
      <c r="D24" s="9"/>
      <c r="F24" s="235" t="s">
        <v>693</v>
      </c>
      <c r="G24" s="236" t="s">
        <v>36</v>
      </c>
      <c r="H24" s="236"/>
      <c r="I24" s="236"/>
      <c r="K24" s="56">
        <v>2</v>
      </c>
      <c r="L24" s="40">
        <v>3</v>
      </c>
      <c r="M24" s="237"/>
      <c r="N24" s="56"/>
      <c r="O24" s="40">
        <v>3</v>
      </c>
      <c r="P24" s="237"/>
      <c r="Q24" s="56"/>
      <c r="R24" s="40"/>
      <c r="S24" s="237"/>
      <c r="T24" s="56"/>
      <c r="U24" s="40"/>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57"/>
      <c r="U25" s="43"/>
      <c r="V25" s="237"/>
      <c r="X25" s="9"/>
      <c r="Y25" s="23"/>
    </row>
    <row r="26" spans="1:25" ht="208.5" customHeight="1" x14ac:dyDescent="0.35">
      <c r="A26" s="1"/>
      <c r="B26" s="9"/>
      <c r="C26" s="9"/>
      <c r="D26" s="9"/>
      <c r="F26" s="235"/>
      <c r="G26" s="236" t="s">
        <v>78</v>
      </c>
      <c r="H26" s="236"/>
      <c r="I26" s="236"/>
      <c r="K26" s="58" t="s">
        <v>975</v>
      </c>
      <c r="L26" s="45" t="s">
        <v>1221</v>
      </c>
      <c r="M26" s="237"/>
      <c r="N26" s="58"/>
      <c r="O26" s="45" t="s">
        <v>1222</v>
      </c>
      <c r="P26" s="237"/>
      <c r="Q26" s="58"/>
      <c r="R26" s="45"/>
      <c r="S26" s="237"/>
      <c r="T26" s="58"/>
      <c r="U26" s="45"/>
      <c r="V26" s="237"/>
      <c r="X26" s="9"/>
      <c r="Y26" s="23"/>
    </row>
    <row r="27" spans="1:25" ht="18" customHeight="1" x14ac:dyDescent="0.35">
      <c r="A27" s="1"/>
      <c r="B27" s="9"/>
      <c r="C27" s="9"/>
      <c r="D27" s="9"/>
      <c r="F27" s="235"/>
      <c r="G27" s="236" t="s">
        <v>105</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F24:F49"/>
    <mergeCell ref="G24:I25"/>
    <mergeCell ref="M24:M26"/>
    <mergeCell ref="P24:P26"/>
    <mergeCell ref="S24:S26"/>
    <mergeCell ref="V24:V26"/>
    <mergeCell ref="G26:I26"/>
    <mergeCell ref="G27:I49"/>
    <mergeCell ref="Q20:S20"/>
    <mergeCell ref="T20:V20"/>
    <mergeCell ref="K21:M21"/>
    <mergeCell ref="N21:P21"/>
    <mergeCell ref="Q21:S21"/>
    <mergeCell ref="T21:V21"/>
    <mergeCell ref="T18:V19"/>
    <mergeCell ref="E19:I19"/>
    <mergeCell ref="D20:D21"/>
    <mergeCell ref="E20:I21"/>
    <mergeCell ref="K20:M20"/>
    <mergeCell ref="N20:P20"/>
    <mergeCell ref="D15:I15"/>
    <mergeCell ref="B18:C21"/>
    <mergeCell ref="K18:M19"/>
    <mergeCell ref="N18:P19"/>
    <mergeCell ref="Q18:S19"/>
    <mergeCell ref="Q17:S17"/>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M12:N12"/>
    <mergeCell ref="O12:P12"/>
    <mergeCell ref="K17:M17"/>
    <mergeCell ref="N17:P17"/>
    <mergeCell ref="K14:K15"/>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s>
  <conditionalFormatting sqref="D15:I15">
    <cfRule type="containsText" dxfId="95" priority="2" operator="containsText" text="Finalizado">
      <formula>NOT(ISERROR(SEARCH("Finalizado",D15)))</formula>
    </cfRule>
    <cfRule type="containsText" dxfId="94" priority="3" operator="containsText" text="No Planificado">
      <formula>NOT(ISERROR(SEARCH("No Planificado",D15)))</formula>
    </cfRule>
    <cfRule type="containsText" dxfId="93" priority="4" operator="containsText" text="A Tiempo">
      <formula>NOT(ISERROR(SEARCH("A Tiempo",D15)))</formula>
    </cfRule>
    <cfRule type="containsText" dxfId="92" priority="5" operator="containsText" text="Retrasado">
      <formula>NOT(ISERROR(SEARCH("Retrasado",D15)))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10">
      <iconSet showValue="0">
        <cfvo type="percent" val="0"/>
        <cfvo type="num" val="2"/>
        <cfvo type="num" val="3"/>
      </iconSet>
    </cfRule>
  </conditionalFormatting>
  <conditionalFormatting sqref="K25:L25">
    <cfRule type="containsText" dxfId="91" priority="20" operator="containsText" text="PENDIENTE">
      <formula>NOT(ISERROR(SEARCH("PENDIENTE",K25)))</formula>
    </cfRule>
    <cfRule type="containsText" dxfId="90" priority="21" operator="containsText" text="NO VALIDADO">
      <formula>NOT(ISERROR(SEARCH("NO VALIDADO",K25)))</formula>
    </cfRule>
    <cfRule type="containsText" dxfId="89" priority="22" operator="containsText" text="VALIDADO">
      <formula>NOT(ISERROR(SEARCH("VALIDADO",K25)))</formula>
    </cfRule>
  </conditionalFormatting>
  <conditionalFormatting sqref="N25:O25">
    <cfRule type="containsText" dxfId="88" priority="17" operator="containsText" text="PENDIENTE">
      <formula>NOT(ISERROR(SEARCH("PENDIENTE",N25)))</formula>
    </cfRule>
    <cfRule type="containsText" dxfId="87" priority="18" operator="containsText" text="NO VALIDADO">
      <formula>NOT(ISERROR(SEARCH("NO VALIDADO",N25)))</formula>
    </cfRule>
    <cfRule type="containsText" dxfId="86" priority="19" operator="containsText" text="VALIDADO">
      <formula>NOT(ISERROR(SEARCH("VALIDADO",N25)))</formula>
    </cfRule>
  </conditionalFormatting>
  <conditionalFormatting sqref="Q25:R25">
    <cfRule type="containsText" dxfId="85" priority="14" operator="containsText" text="PENDIENTE">
      <formula>NOT(ISERROR(SEARCH("PENDIENTE",Q25)))</formula>
    </cfRule>
    <cfRule type="containsText" dxfId="84" priority="15" operator="containsText" text="NO VALIDADO">
      <formula>NOT(ISERROR(SEARCH("NO VALIDADO",Q25)))</formula>
    </cfRule>
    <cfRule type="containsText" dxfId="83" priority="16" operator="containsText" text="VALIDADO">
      <formula>NOT(ISERROR(SEARCH("VALIDADO",Q25)))</formula>
    </cfRule>
  </conditionalFormatting>
  <conditionalFormatting sqref="T25:U25">
    <cfRule type="containsText" dxfId="82" priority="11" operator="containsText" text="PENDIENTE">
      <formula>NOT(ISERROR(SEARCH("PENDIENTE",T25)))</formula>
    </cfRule>
    <cfRule type="containsText" dxfId="81" priority="12" operator="containsText" text="NO VALIDADO">
      <formula>NOT(ISERROR(SEARCH("NO VALIDADO",T25)))</formula>
    </cfRule>
    <cfRule type="containsText" dxfId="80" priority="13" operator="containsText" text="VALIDADO">
      <formula>NOT(ISERROR(SEARCH("VALIDADO",T25)))</formula>
    </cfRule>
  </conditionalFormatting>
  <dataValidations count="6">
    <dataValidation type="list" allowBlank="1" showInputMessage="1" showErrorMessage="1" sqref="K14:K15 O14:O15 S14:S15" xr:uid="{A029BA0D-672F-4842-BBD1-6BEB4E6B4EA6}">
      <formula1>"No Iniciado, En Progreso,Finalizado"</formula1>
    </dataValidation>
    <dataValidation type="list" allowBlank="1" showInputMessage="1" showErrorMessage="1" sqref="M12 Q12 U12" xr:uid="{F8EC17EC-33E5-4B60-9FB3-15BE64D5EB69}">
      <formula1>"Mayo,Junio,Julio,Agosto,Septiembre,Octubre"</formula1>
    </dataValidation>
    <dataValidation type="list" allowBlank="1" showInputMessage="1" showErrorMessage="1" sqref="AB14:AB15 R14:R15 N14:N15 V14:V15" xr:uid="{2C4E816F-178A-4915-B108-738B088BD8C4}">
      <formula1>"No Cumple, Parcial, Cumple, Más que Cumple, Mejor Práctica"</formula1>
    </dataValidation>
    <dataValidation type="list" allowBlank="1" showInputMessage="1" showErrorMessage="1" sqref="O10" xr:uid="{DE2F7B87-0B6C-4480-A9C0-88707AB88D41}">
      <formula1>"Alta,Baja,No Planificado"</formula1>
    </dataValidation>
    <dataValidation type="list" allowBlank="1" showInputMessage="1" showErrorMessage="1" sqref="S10 Q10" xr:uid="{1B8BECDE-3ED0-4C78-82AD-00B1B0A07FA1}">
      <formula1>"Junio,Julio,Agosto,Septiembre,Octubre"</formula1>
    </dataValidation>
    <dataValidation type="list" allowBlank="1" showInputMessage="1" showErrorMessage="1" sqref="D10" xr:uid="{33C5C446-CAD0-44F6-94D0-CDEEA45F0F29}">
      <formula1>"No Cumple, Parcial,Cumple,Más que Cumple,Mejor Práctica"</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A97C1A37-014B-4F5D-8039-57FE01A4CBCA}">
            <x14:iconSet iconSet="3Stars" showValue="0">
              <x14:cfvo type="percent">
                <xm:f>0</xm:f>
              </x14:cfvo>
              <x14:cfvo type="num">
                <xm:f>2</xm:f>
              </x14:cfvo>
              <x14:cfvo type="num">
                <xm:f>3</xm:f>
              </x14:cfvo>
            </x14:iconSet>
          </x14:cfRule>
          <xm:sqref>M10</xm:sqref>
        </x14:conditionalFormatting>
      </x14:conditionalFormattings>
    </ext>
  </extLst>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7E04A4-5C0B-4A6D-BBE5-5B852B9E5412}">
  <dimension ref="A1:AB51"/>
  <sheetViews>
    <sheetView showGridLines="0" zoomScale="70" zoomScaleNormal="70" workbookViewId="0">
      <pane xSplit="3" ySplit="4" topLeftCell="D7" activePane="bottomRight" state="frozen"/>
      <selection activeCell="K3" sqref="K3:S4"/>
      <selection pane="topRight" activeCell="K3" sqref="K3:S4"/>
      <selection pane="bottomLeft" activeCell="K3" sqref="K3:S4"/>
      <selection pane="bottomRight" activeCell="K3" sqref="K3:S4"/>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24" t="s">
        <v>976</v>
      </c>
      <c r="L3" s="324"/>
      <c r="M3" s="324"/>
      <c r="N3" s="324"/>
      <c r="O3" s="324"/>
      <c r="P3" s="324"/>
      <c r="Q3" s="324"/>
      <c r="R3" s="324"/>
      <c r="S3" s="324"/>
      <c r="T3" s="63"/>
      <c r="U3" s="63"/>
      <c r="V3" s="63"/>
      <c r="W3" s="10"/>
      <c r="X3" s="10"/>
      <c r="Y3" s="12"/>
      <c r="Z3" s="12"/>
      <c r="AA3" s="12"/>
    </row>
    <row r="4" spans="1:28" ht="35.25" customHeight="1" x14ac:dyDescent="0.35">
      <c r="A4" s="1"/>
      <c r="B4" s="1"/>
      <c r="C4" s="10"/>
      <c r="D4" s="255"/>
      <c r="E4" s="255"/>
      <c r="F4" s="255"/>
      <c r="G4" s="255"/>
      <c r="H4" s="255"/>
      <c r="I4" s="255"/>
      <c r="J4" s="61"/>
      <c r="K4" s="325"/>
      <c r="L4" s="325"/>
      <c r="M4" s="325"/>
      <c r="N4" s="325"/>
      <c r="O4" s="325"/>
      <c r="P4" s="325"/>
      <c r="Q4" s="325"/>
      <c r="R4" s="325"/>
      <c r="S4" s="325"/>
      <c r="T4" s="61"/>
      <c r="U4" s="61"/>
      <c r="V4" s="61"/>
      <c r="W4" s="61"/>
      <c r="X4" s="14"/>
      <c r="Y4" s="21"/>
      <c r="Z4" s="22"/>
      <c r="AA4" s="22"/>
    </row>
    <row r="5" spans="1:28" ht="32.5" x14ac:dyDescent="0.6">
      <c r="A5" s="1"/>
      <c r="B5" s="15"/>
      <c r="C5" s="13"/>
      <c r="D5" s="258" t="s">
        <v>49</v>
      </c>
      <c r="E5" s="258"/>
      <c r="F5" s="258"/>
      <c r="G5" s="258"/>
      <c r="H5" s="258"/>
      <c r="I5" s="258"/>
      <c r="J5" s="26"/>
      <c r="K5" s="258" t="s">
        <v>678</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Parcial</v>
      </c>
      <c r="E7" s="47">
        <f>IF($D7="Não cumpre",0,IF($D7="Parcial",$E$18*0.4,IF($D7="Cumpre",$E$18*0.7,IF($D7="Mais que cumpre",$E$18*0.85,IF($D7="Melhor Prática",$E$18,0)))))</f>
        <v>8.0000000000000002E-3</v>
      </c>
      <c r="F7" s="48">
        <f>IF($K$24&lt;&gt;"",IF($K$24=3,3,IF($K$24=2,2,1)),"")</f>
        <v>3</v>
      </c>
      <c r="G7" s="48">
        <f>IF($N$24&lt;&gt;"",IF($N$24=3,3,IF($N$24=2,2,1)),"")</f>
        <v>2</v>
      </c>
      <c r="H7" s="48">
        <f>IF($Q$24&lt;&gt;"",IF($Q$24=3,3,IF($Q$24=2,2,1)),"")</f>
        <v>3</v>
      </c>
      <c r="I7" s="48">
        <f>IF($T$24&lt;&gt;"",IF($T$24=3,3,IF($T$24=2,2,1)),"")</f>
        <v>3</v>
      </c>
      <c r="J7" s="32"/>
      <c r="K7" s="49" t="s">
        <v>679</v>
      </c>
      <c r="L7" s="46" t="s">
        <v>60</v>
      </c>
      <c r="M7" s="260" t="s">
        <v>977</v>
      </c>
      <c r="N7" s="260"/>
      <c r="O7" s="260"/>
      <c r="P7" s="46" t="s">
        <v>62</v>
      </c>
      <c r="Q7" s="260"/>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t="str">
        <f>IF(Q10="Junho",6,IF(Q10="Julho",7,IF(Q10="Agosto",8,IF(Q10="Setembro",9,IF(Q10="Outubro",10,"")))))</f>
        <v/>
      </c>
      <c r="R9" s="35"/>
      <c r="S9" s="92" t="str">
        <f>IF(S10="Junho",6,IF(S10="Julho",7,IF(S10="Agosto",8,IF(S10="Setembro",9,IF(S10="Outubro",10,"")))))</f>
        <v/>
      </c>
      <c r="T9" s="33"/>
      <c r="U9" s="33"/>
      <c r="V9" s="33"/>
      <c r="W9" s="1"/>
      <c r="X9" s="1"/>
    </row>
    <row r="10" spans="1:28" ht="59.25" customHeight="1" outlineLevel="1" x14ac:dyDescent="0.35">
      <c r="A10" s="1"/>
      <c r="B10" s="262" t="s">
        <v>681</v>
      </c>
      <c r="C10" s="262"/>
      <c r="D10" s="110" t="s">
        <v>85</v>
      </c>
      <c r="E10" s="51">
        <f>IF($D10="Não cumpre",0,IF($D10="Parcial",$E$18*0.4,IF($D10="Cumpre",$E$18*0.7,IF($D10="Mais que cumpre",$E$18*0.85,IF($D10="Melhor Prática",$E$18,0)))))</f>
        <v>0.02</v>
      </c>
      <c r="F10" s="52" t="str">
        <f>IF(K20="D","D","-")</f>
        <v>-</v>
      </c>
      <c r="G10" s="52" t="str">
        <f>IF(N20="D","D","-")</f>
        <v>-</v>
      </c>
      <c r="H10" s="52" t="str">
        <f>IF(Q20="D","D","-")</f>
        <v>D</v>
      </c>
      <c r="I10" s="52" t="str">
        <f>IF(T20="D","D","-")</f>
        <v>D</v>
      </c>
      <c r="J10" s="32"/>
      <c r="K10" s="65" t="s">
        <v>682</v>
      </c>
      <c r="L10" s="50" t="s">
        <v>66</v>
      </c>
      <c r="M10" s="74"/>
      <c r="N10" s="50" t="s">
        <v>67</v>
      </c>
      <c r="O10" s="53"/>
      <c r="P10" s="50" t="s">
        <v>69</v>
      </c>
      <c r="Q10" s="91"/>
      <c r="R10" s="50" t="s">
        <v>71</v>
      </c>
      <c r="S10" s="91"/>
      <c r="T10" s="50" t="s">
        <v>73</v>
      </c>
      <c r="U10" s="53"/>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684</v>
      </c>
      <c r="C12" s="263"/>
      <c r="D12" s="265" t="str">
        <f>IF(F12="","",IF(AND(I12=3,H12=3,G12=3,F12=3),"Melhor Prática",
IF(AND(H12=3,G12=3,F12=3),"Mais que cumpre",
IF(AND(G12=3,F12=3),"Cumpre",
IF(F12=3,"Parcial","Não cumpre")))))</f>
        <v>Melhor Prática</v>
      </c>
      <c r="E12" s="266">
        <f>IF($D12="Não cumpre",0,IF($D12="Parcial",$E$18*0.4,IF($D12="Cumpre",$E$18*0.7,IF($D12="Mais que cumpre",$E$18*0.85,IF($D12="Melhor Prática",$E$18,0)))))</f>
        <v>0.02</v>
      </c>
      <c r="F12" s="261">
        <f>IF($L$24&lt;&gt;"",IF($L$24=3,3,IF($L$24=2,2,1)),"")</f>
        <v>3</v>
      </c>
      <c r="G12" s="261">
        <f>IF($O$24&lt;&gt;"",IF($O$24=3,3,IF($O$24=2,2,1)),"")</f>
        <v>3</v>
      </c>
      <c r="H12" s="261">
        <f>IF($R$24&lt;&gt;"",IF($R$24=3,3,IF($R$24=2,2,1)),"")</f>
        <v>3</v>
      </c>
      <c r="I12" s="261">
        <f>IF($U$24&lt;&gt;"",IF($U$24=3,3,IF($U$24=2,2,1)),"")</f>
        <v>3</v>
      </c>
      <c r="J12" s="32"/>
      <c r="K12" s="299" t="s">
        <v>76</v>
      </c>
      <c r="L12" s="251"/>
      <c r="M12" s="249" t="s">
        <v>303</v>
      </c>
      <c r="N12" s="250"/>
      <c r="O12" s="299" t="s">
        <v>76</v>
      </c>
      <c r="P12" s="251"/>
      <c r="Q12" s="249"/>
      <c r="R12" s="250"/>
      <c r="S12" s="251" t="s">
        <v>76</v>
      </c>
      <c r="T12" s="251"/>
      <c r="U12" s="323"/>
      <c r="V12" s="323"/>
      <c r="W12" s="9"/>
      <c r="X12" s="9"/>
      <c r="Y12" s="23"/>
      <c r="Z12" s="2"/>
      <c r="AA12" s="2"/>
      <c r="AB12" s="2"/>
    </row>
    <row r="13" spans="1:28" ht="35.25" customHeight="1" outlineLevel="1" x14ac:dyDescent="0.35">
      <c r="A13" s="1"/>
      <c r="B13" s="264"/>
      <c r="C13" s="264"/>
      <c r="D13" s="265"/>
      <c r="E13" s="266"/>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79</v>
      </c>
      <c r="W13" s="1"/>
      <c r="X13" s="1"/>
      <c r="Z13" s="3"/>
      <c r="AA13" s="4"/>
      <c r="AB13" s="5"/>
    </row>
    <row r="14" spans="1:28" ht="18.75" customHeight="1" outlineLevel="1" x14ac:dyDescent="0.35">
      <c r="A14" s="1"/>
      <c r="B14" s="264"/>
      <c r="C14" s="264"/>
      <c r="D14" s="265"/>
      <c r="E14" s="266"/>
      <c r="F14" s="38"/>
      <c r="G14" s="38"/>
      <c r="H14" s="38"/>
      <c r="I14" s="38"/>
      <c r="J14" s="32"/>
      <c r="K14" s="238" t="s">
        <v>1043</v>
      </c>
      <c r="L14" s="239" t="s">
        <v>1045</v>
      </c>
      <c r="M14" s="239"/>
      <c r="N14" s="243" t="s">
        <v>85</v>
      </c>
      <c r="O14" s="238"/>
      <c r="P14" s="239"/>
      <c r="Q14" s="239"/>
      <c r="R14" s="243"/>
      <c r="S14" s="240"/>
      <c r="T14" s="239"/>
      <c r="U14" s="239"/>
      <c r="V14" s="240"/>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IF(OR(AND(S10=U12,S14&lt;&gt;"finalizado"),AND(S10=Q12,O14&lt;&gt;"finalizado"),AND(S10=M12,K14&lt;&gt;"finalizado")),"Atrasado","À Tempo")),"Não Planificado")</f>
        <v>Não Planificado</v>
      </c>
      <c r="E15" s="244"/>
      <c r="F15" s="244"/>
      <c r="G15" s="244"/>
      <c r="H15" s="244"/>
      <c r="I15" s="244"/>
      <c r="J15" s="26"/>
      <c r="K15" s="238"/>
      <c r="L15" s="239"/>
      <c r="M15" s="239"/>
      <c r="N15" s="243"/>
      <c r="O15" s="238"/>
      <c r="P15" s="239"/>
      <c r="Q15" s="239"/>
      <c r="R15" s="243"/>
      <c r="S15" s="240"/>
      <c r="T15" s="239"/>
      <c r="U15" s="239"/>
      <c r="V15" s="240"/>
      <c r="W15" s="1"/>
      <c r="X15" s="1"/>
      <c r="Z15" s="6"/>
      <c r="AA15" s="7"/>
      <c r="AB15" s="7"/>
    </row>
    <row r="16" spans="1:28" ht="21" customHeight="1" x14ac:dyDescent="0.4">
      <c r="A16" s="1"/>
      <c r="B16" s="17"/>
      <c r="C16" s="17"/>
      <c r="D16" s="9"/>
      <c r="E16" s="86" t="str">
        <f>IF(COUNTA(F16:I16)=0,"NBC","BC")</f>
        <v>NBC</v>
      </c>
      <c r="F16" s="86"/>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685</v>
      </c>
      <c r="R17" s="241"/>
      <c r="S17" s="242"/>
      <c r="T17" s="246" t="s">
        <v>85</v>
      </c>
      <c r="U17" s="241"/>
      <c r="V17" s="242"/>
      <c r="W17" s="9"/>
      <c r="X17" s="9"/>
      <c r="Y17" s="23"/>
    </row>
    <row r="18" spans="1:25" ht="20.25" customHeight="1" outlineLevel="2" x14ac:dyDescent="0.35">
      <c r="A18" s="1"/>
      <c r="B18" s="245" t="s">
        <v>317</v>
      </c>
      <c r="C18" s="245"/>
      <c r="D18" s="42" t="s">
        <v>52</v>
      </c>
      <c r="E18" s="39">
        <v>0.02</v>
      </c>
      <c r="F18" s="127"/>
      <c r="G18" s="127"/>
      <c r="H18" s="127"/>
      <c r="I18" s="127"/>
      <c r="J18" s="9"/>
      <c r="K18" s="238" t="s">
        <v>978</v>
      </c>
      <c r="L18" s="240"/>
      <c r="M18" s="243"/>
      <c r="N18" s="238" t="s">
        <v>979</v>
      </c>
      <c r="O18" s="240"/>
      <c r="P18" s="243"/>
      <c r="Q18" s="238" t="s">
        <v>980</v>
      </c>
      <c r="R18" s="240"/>
      <c r="S18" s="243"/>
      <c r="T18" s="238" t="s">
        <v>981</v>
      </c>
      <c r="U18" s="240"/>
      <c r="V18" s="243"/>
      <c r="W18" s="9"/>
      <c r="X18" s="9"/>
      <c r="Y18" s="23"/>
    </row>
    <row r="19" spans="1:25" ht="141.75" customHeight="1" outlineLevel="2" x14ac:dyDescent="0.35">
      <c r="A19" s="1"/>
      <c r="B19" s="245"/>
      <c r="C19" s="245"/>
      <c r="D19" s="42" t="s">
        <v>91</v>
      </c>
      <c r="E19" s="308" t="s">
        <v>982</v>
      </c>
      <c r="F19" s="308"/>
      <c r="G19" s="308"/>
      <c r="H19" s="308"/>
      <c r="I19" s="308"/>
      <c r="J19" s="25"/>
      <c r="K19" s="238"/>
      <c r="L19" s="240"/>
      <c r="M19" s="243"/>
      <c r="N19" s="238"/>
      <c r="O19" s="240"/>
      <c r="P19" s="243"/>
      <c r="Q19" s="238"/>
      <c r="R19" s="240"/>
      <c r="S19" s="243"/>
      <c r="T19" s="238"/>
      <c r="U19" s="240"/>
      <c r="V19" s="243"/>
      <c r="W19" s="9"/>
      <c r="X19" s="9"/>
      <c r="Y19" s="23"/>
    </row>
    <row r="20" spans="1:25" ht="18.75" customHeight="1" outlineLevel="2" x14ac:dyDescent="0.35">
      <c r="A20" s="1"/>
      <c r="B20" s="245"/>
      <c r="C20" s="245"/>
      <c r="D20" s="247" t="s">
        <v>93</v>
      </c>
      <c r="E20" s="248" t="s">
        <v>178</v>
      </c>
      <c r="F20" s="248"/>
      <c r="G20" s="248"/>
      <c r="H20" s="248"/>
      <c r="I20" s="248"/>
      <c r="J20" s="25"/>
      <c r="K20" s="238"/>
      <c r="L20" s="240"/>
      <c r="M20" s="243"/>
      <c r="N20" s="238"/>
      <c r="O20" s="240"/>
      <c r="P20" s="243"/>
      <c r="Q20" s="238" t="s">
        <v>306</v>
      </c>
      <c r="R20" s="240"/>
      <c r="S20" s="243"/>
      <c r="T20" s="238" t="s">
        <v>306</v>
      </c>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983</v>
      </c>
      <c r="L21" s="240"/>
      <c r="M21" s="243"/>
      <c r="N21" s="238" t="s">
        <v>431</v>
      </c>
      <c r="O21" s="240"/>
      <c r="P21" s="243"/>
      <c r="Q21" s="238" t="s">
        <v>984</v>
      </c>
      <c r="R21" s="240"/>
      <c r="S21" s="243"/>
      <c r="T21" s="238" t="s">
        <v>985</v>
      </c>
      <c r="U21" s="240"/>
      <c r="V21" s="243"/>
      <c r="W21" s="9"/>
      <c r="X21" s="9"/>
      <c r="Y21" s="23"/>
    </row>
    <row r="22" spans="1:25" ht="14.5" x14ac:dyDescent="0.35">
      <c r="A22" s="1"/>
      <c r="B22" s="9"/>
      <c r="C22" s="9"/>
      <c r="D22" s="9"/>
      <c r="E22" s="9"/>
      <c r="F22" s="9"/>
      <c r="G22" s="9"/>
      <c r="H22" s="9"/>
      <c r="I22" s="9"/>
      <c r="J22" s="9"/>
      <c r="K22" s="68"/>
      <c r="L22" s="9"/>
      <c r="M22" s="9"/>
      <c r="N22" s="9"/>
      <c r="O22" s="9"/>
      <c r="P22" s="9"/>
      <c r="Q22" s="9"/>
      <c r="R22" s="9"/>
      <c r="S22" s="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54" t="s">
        <v>99</v>
      </c>
      <c r="U23" s="24" t="s">
        <v>100</v>
      </c>
      <c r="V23" s="55" t="s">
        <v>101</v>
      </c>
      <c r="X23" s="9"/>
      <c r="Y23" s="23"/>
    </row>
    <row r="24" spans="1:25" ht="36.75" customHeight="1" x14ac:dyDescent="0.35">
      <c r="A24" s="1"/>
      <c r="B24" s="9"/>
      <c r="C24" s="9"/>
      <c r="D24" s="9"/>
      <c r="F24" s="235" t="s">
        <v>693</v>
      </c>
      <c r="G24" s="236" t="s">
        <v>36</v>
      </c>
      <c r="H24" s="236"/>
      <c r="I24" s="236"/>
      <c r="K24" s="56">
        <v>3</v>
      </c>
      <c r="L24" s="40">
        <v>3</v>
      </c>
      <c r="M24" s="237"/>
      <c r="N24" s="56">
        <v>2</v>
      </c>
      <c r="O24" s="40">
        <v>3</v>
      </c>
      <c r="P24" s="237"/>
      <c r="Q24" s="56">
        <v>3</v>
      </c>
      <c r="R24" s="40">
        <v>3</v>
      </c>
      <c r="S24" s="237"/>
      <c r="T24" s="56">
        <v>3</v>
      </c>
      <c r="U24" s="40">
        <v>3</v>
      </c>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57"/>
      <c r="U25" s="43"/>
      <c r="V25" s="237"/>
      <c r="X25" s="9"/>
      <c r="Y25" s="23"/>
    </row>
    <row r="26" spans="1:25" ht="208.5" customHeight="1" x14ac:dyDescent="0.35">
      <c r="A26" s="1"/>
      <c r="B26" s="9"/>
      <c r="C26" s="9"/>
      <c r="D26" s="9"/>
      <c r="F26" s="235"/>
      <c r="G26" s="236" t="s">
        <v>78</v>
      </c>
      <c r="H26" s="236"/>
      <c r="I26" s="236"/>
      <c r="K26" s="58" t="s">
        <v>986</v>
      </c>
      <c r="L26" s="45"/>
      <c r="M26" s="237"/>
      <c r="N26" s="58" t="s">
        <v>987</v>
      </c>
      <c r="O26" s="45" t="s">
        <v>1036</v>
      </c>
      <c r="P26" s="237"/>
      <c r="Q26" s="58" t="s">
        <v>988</v>
      </c>
      <c r="R26" s="45" t="s">
        <v>1213</v>
      </c>
      <c r="S26" s="237"/>
      <c r="T26" s="58" t="s">
        <v>989</v>
      </c>
      <c r="U26" s="45" t="s">
        <v>1213</v>
      </c>
      <c r="V26" s="237"/>
      <c r="X26" s="9"/>
      <c r="Y26" s="23"/>
    </row>
    <row r="27" spans="1:25" ht="18" customHeight="1" x14ac:dyDescent="0.35">
      <c r="A27" s="1"/>
      <c r="B27" s="9"/>
      <c r="C27" s="9"/>
      <c r="D27" s="9"/>
      <c r="F27" s="235"/>
      <c r="G27" s="236" t="s">
        <v>105</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F24:F49"/>
    <mergeCell ref="G24:I25"/>
    <mergeCell ref="M24:M26"/>
    <mergeCell ref="P24:P26"/>
    <mergeCell ref="S24:S26"/>
    <mergeCell ref="V24:V26"/>
    <mergeCell ref="G26:I26"/>
    <mergeCell ref="G27:I49"/>
    <mergeCell ref="Q20:S20"/>
    <mergeCell ref="T20:V20"/>
    <mergeCell ref="K21:M21"/>
    <mergeCell ref="N21:P21"/>
    <mergeCell ref="Q21:S21"/>
    <mergeCell ref="T21:V21"/>
    <mergeCell ref="T18:V19"/>
    <mergeCell ref="E19:I19"/>
    <mergeCell ref="D20:D21"/>
    <mergeCell ref="E20:I21"/>
    <mergeCell ref="K20:M20"/>
    <mergeCell ref="N20:P20"/>
    <mergeCell ref="D15:I15"/>
    <mergeCell ref="B18:C21"/>
    <mergeCell ref="K18:M19"/>
    <mergeCell ref="N18:P19"/>
    <mergeCell ref="Q18:S19"/>
    <mergeCell ref="Q17:S17"/>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M12:N12"/>
    <mergeCell ref="O12:P12"/>
    <mergeCell ref="K17:M17"/>
    <mergeCell ref="N17:P17"/>
    <mergeCell ref="K14:K15"/>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s>
  <conditionalFormatting sqref="D15:I15">
    <cfRule type="containsText" dxfId="79" priority="2" operator="containsText" text="Finalizado">
      <formula>NOT(ISERROR(SEARCH("Finalizado",D15)))</formula>
    </cfRule>
    <cfRule type="containsText" dxfId="78" priority="3" operator="containsText" text="No Planificado">
      <formula>NOT(ISERROR(SEARCH("No Planificado",D15)))</formula>
    </cfRule>
    <cfRule type="containsText" dxfId="77" priority="4" operator="containsText" text="A Tiempo">
      <formula>NOT(ISERROR(SEARCH("A Tiempo",D15)))</formula>
    </cfRule>
    <cfRule type="containsText" dxfId="76" priority="5" operator="containsText" text="Retrasado">
      <formula>NOT(ISERROR(SEARCH("Retrasado",D15)))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10">
      <iconSet showValue="0">
        <cfvo type="percent" val="0"/>
        <cfvo type="num" val="2"/>
        <cfvo type="num" val="3"/>
      </iconSet>
    </cfRule>
  </conditionalFormatting>
  <conditionalFormatting sqref="K25:L25">
    <cfRule type="containsText" dxfId="75" priority="20" operator="containsText" text="PENDIENTE">
      <formula>NOT(ISERROR(SEARCH("PENDIENTE",K25)))</formula>
    </cfRule>
    <cfRule type="containsText" dxfId="74" priority="21" operator="containsText" text="NO VALIDADO">
      <formula>NOT(ISERROR(SEARCH("NO VALIDADO",K25)))</formula>
    </cfRule>
    <cfRule type="containsText" dxfId="73" priority="22" operator="containsText" text="VALIDADO">
      <formula>NOT(ISERROR(SEARCH("VALIDADO",K25)))</formula>
    </cfRule>
  </conditionalFormatting>
  <conditionalFormatting sqref="N25:O25">
    <cfRule type="containsText" dxfId="72" priority="17" operator="containsText" text="PENDIENTE">
      <formula>NOT(ISERROR(SEARCH("PENDIENTE",N25)))</formula>
    </cfRule>
    <cfRule type="containsText" dxfId="71" priority="18" operator="containsText" text="NO VALIDADO">
      <formula>NOT(ISERROR(SEARCH("NO VALIDADO",N25)))</formula>
    </cfRule>
    <cfRule type="containsText" dxfId="70" priority="19" operator="containsText" text="VALIDADO">
      <formula>NOT(ISERROR(SEARCH("VALIDADO",N25)))</formula>
    </cfRule>
  </conditionalFormatting>
  <conditionalFormatting sqref="Q25:R25">
    <cfRule type="containsText" dxfId="69" priority="14" operator="containsText" text="PENDIENTE">
      <formula>NOT(ISERROR(SEARCH("PENDIENTE",Q25)))</formula>
    </cfRule>
    <cfRule type="containsText" dxfId="68" priority="15" operator="containsText" text="NO VALIDADO">
      <formula>NOT(ISERROR(SEARCH("NO VALIDADO",Q25)))</formula>
    </cfRule>
    <cfRule type="containsText" dxfId="67" priority="16" operator="containsText" text="VALIDADO">
      <formula>NOT(ISERROR(SEARCH("VALIDADO",Q25)))</formula>
    </cfRule>
  </conditionalFormatting>
  <conditionalFormatting sqref="T25:U25">
    <cfRule type="containsText" dxfId="66" priority="11" operator="containsText" text="PENDIENTE">
      <formula>NOT(ISERROR(SEARCH("PENDIENTE",T25)))</formula>
    </cfRule>
    <cfRule type="containsText" dxfId="65" priority="12" operator="containsText" text="NO VALIDADO">
      <formula>NOT(ISERROR(SEARCH("NO VALIDADO",T25)))</formula>
    </cfRule>
    <cfRule type="containsText" dxfId="64" priority="13" operator="containsText" text="VALIDADO">
      <formula>NOT(ISERROR(SEARCH("VALIDADO",T25)))</formula>
    </cfRule>
  </conditionalFormatting>
  <dataValidations count="6">
    <dataValidation type="list" allowBlank="1" showInputMessage="1" showErrorMessage="1" sqref="D10" xr:uid="{5CF3B430-C600-4AC7-85B9-0A55E554B112}">
      <formula1>"No Cumple, Parcial,Cumple,Más que Cumple,Mejor Práctica"</formula1>
    </dataValidation>
    <dataValidation type="list" allowBlank="1" showInputMessage="1" showErrorMessage="1" sqref="S10 Q10" xr:uid="{25EC1244-54EB-40C0-B5DC-874EB8BA9F2D}">
      <formula1>"Junio,Julio,Agosto,Septiembre,Octubre"</formula1>
    </dataValidation>
    <dataValidation type="list" allowBlank="1" showInputMessage="1" showErrorMessage="1" sqref="O10" xr:uid="{036D6AE2-6F87-40BD-AF88-24A90C2E4D92}">
      <formula1>"Alta,Baja,No Planificado"</formula1>
    </dataValidation>
    <dataValidation type="list" allowBlank="1" showInputMessage="1" showErrorMessage="1" sqref="AB14:AB15 R14:R15 N14:N15 V14:V15" xr:uid="{679CDCAE-3201-460F-8C97-F5B2EBE1F57A}">
      <formula1>"No Cumple, Parcial, Cumple, Más que Cumple, Mejor Práctica"</formula1>
    </dataValidation>
    <dataValidation type="list" allowBlank="1" showInputMessage="1" showErrorMessage="1" sqref="M12 Q12 U12" xr:uid="{88FBEE73-BB29-4DCD-82EC-38EBDFABF146}">
      <formula1>"Mayo,Junio,Julio,Agosto,Septiembre,Octubre"</formula1>
    </dataValidation>
    <dataValidation type="list" allowBlank="1" showInputMessage="1" showErrorMessage="1" sqref="K14:K15 O14:O15 S14:S15" xr:uid="{F66D840E-B111-4ACB-A5D4-68D356CAD089}">
      <formula1>"No Iniciado, En Progreso,Finalizado"</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3CF99926-3CEF-4A3F-9013-C7A4CD501229}">
            <x14:iconSet iconSet="3Stars" showValue="0">
              <x14:cfvo type="percent">
                <xm:f>0</xm:f>
              </x14:cfvo>
              <x14:cfvo type="num">
                <xm:f>2</xm:f>
              </x14:cfvo>
              <x14:cfvo type="num">
                <xm:f>3</xm:f>
              </x14:cfvo>
            </x14:iconSet>
          </x14:cfRule>
          <xm:sqref>M10</xm:sqref>
        </x14:conditionalFormatting>
      </x14:conditionalFormattings>
    </ext>
  </extLst>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5E6376-8A24-4F83-8ED8-03D808CC2A2D}">
  <dimension ref="A1:AB51"/>
  <sheetViews>
    <sheetView showGridLines="0" zoomScale="70" zoomScaleNormal="70" workbookViewId="0">
      <pane xSplit="3" ySplit="4" topLeftCell="J5" activePane="bottomRight" state="frozen"/>
      <selection activeCell="K3" sqref="K3:S4"/>
      <selection pane="topRight" activeCell="K3" sqref="K3:S4"/>
      <selection pane="bottomLeft" activeCell="K3" sqref="K3:S4"/>
      <selection pane="bottomRight" activeCell="K3" sqref="K3:S4"/>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24" t="s">
        <v>990</v>
      </c>
      <c r="L3" s="324"/>
      <c r="M3" s="324"/>
      <c r="N3" s="324"/>
      <c r="O3" s="324"/>
      <c r="P3" s="324"/>
      <c r="Q3" s="324"/>
      <c r="R3" s="324"/>
      <c r="S3" s="324"/>
      <c r="T3" s="63"/>
      <c r="U3" s="63"/>
      <c r="V3" s="63"/>
      <c r="W3" s="10"/>
      <c r="X3" s="10"/>
      <c r="Y3" s="12"/>
      <c r="Z3" s="12"/>
      <c r="AA3" s="12"/>
    </row>
    <row r="4" spans="1:28" ht="35.25" customHeight="1" x14ac:dyDescent="0.35">
      <c r="A4" s="1"/>
      <c r="B4" s="1"/>
      <c r="C4" s="10"/>
      <c r="D4" s="255"/>
      <c r="E4" s="255"/>
      <c r="F4" s="255"/>
      <c r="G4" s="255"/>
      <c r="H4" s="255"/>
      <c r="I4" s="255"/>
      <c r="J4" s="61"/>
      <c r="K4" s="325"/>
      <c r="L4" s="325"/>
      <c r="M4" s="325"/>
      <c r="N4" s="325"/>
      <c r="O4" s="325"/>
      <c r="P4" s="325"/>
      <c r="Q4" s="325"/>
      <c r="R4" s="325"/>
      <c r="S4" s="325"/>
      <c r="T4" s="61"/>
      <c r="U4" s="61"/>
      <c r="V4" s="61"/>
      <c r="W4" s="61"/>
      <c r="X4" s="14"/>
      <c r="Y4" s="21"/>
      <c r="Z4" s="22"/>
      <c r="AA4" s="22"/>
    </row>
    <row r="5" spans="1:28" ht="32.5" x14ac:dyDescent="0.6">
      <c r="A5" s="1"/>
      <c r="B5" s="15"/>
      <c r="C5" s="13"/>
      <c r="D5" s="258" t="s">
        <v>49</v>
      </c>
      <c r="E5" s="258"/>
      <c r="F5" s="258"/>
      <c r="G5" s="258"/>
      <c r="H5" s="258"/>
      <c r="I5" s="258"/>
      <c r="J5" s="26"/>
      <c r="K5" s="258" t="s">
        <v>678</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Cumpre</v>
      </c>
      <c r="E7" s="47">
        <f>IF($D7="Não cumpre",0,IF($D7="Parcial",$E$18*0.4,IF($D7="Cumpre",$E$18*0.7,IF($D7="Mais que cumpre",$E$18*0.85,IF($D7="Melhor Prática",$E$18,0)))))</f>
        <v>3.4999999999999996E-3</v>
      </c>
      <c r="F7" s="48">
        <f>IF($K$24&lt;&gt;"",IF($K$24=3,3,IF($K$24=2,2,1)),"")</f>
        <v>3</v>
      </c>
      <c r="G7" s="48">
        <f>IF($N$24&lt;&gt;"",IF($N$24=3,3,IF($N$24=2,2,1)),"")</f>
        <v>3</v>
      </c>
      <c r="H7" s="48">
        <f>IF($Q$24&lt;&gt;"",IF($Q$24=3,3,IF($Q$24=2,2,1)),"")</f>
        <v>2</v>
      </c>
      <c r="I7" s="48">
        <f>IF($T$24&lt;&gt;"",IF($T$24=3,3,IF($T$24=2,2,1)),"")</f>
        <v>3</v>
      </c>
      <c r="J7" s="32"/>
      <c r="K7" s="49" t="s">
        <v>679</v>
      </c>
      <c r="L7" s="46" t="s">
        <v>60</v>
      </c>
      <c r="M7" s="260" t="s">
        <v>991</v>
      </c>
      <c r="N7" s="260"/>
      <c r="O7" s="260"/>
      <c r="P7" s="46" t="s">
        <v>62</v>
      </c>
      <c r="Q7" s="260" t="s">
        <v>992</v>
      </c>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f>IF(Q10="Junho",6,IF(Q10="Julho",7,IF(Q10="Agosto",8,IF(Q10="Setembro",9,IF(Q10="Outubro",10,"")))))</f>
        <v>8</v>
      </c>
      <c r="R9" s="35"/>
      <c r="S9" s="92" t="str">
        <f>IF(S10="Junho",6,IF(S10="Julho",7,IF(S10="Agosto",8,IF(S10="Setembro",9,IF(S10="Outubro",10,"")))))</f>
        <v/>
      </c>
      <c r="T9" s="33"/>
      <c r="U9" s="33"/>
      <c r="V9" s="33"/>
      <c r="W9" s="1"/>
      <c r="X9" s="1"/>
    </row>
    <row r="10" spans="1:28" ht="59.25" customHeight="1" outlineLevel="1" x14ac:dyDescent="0.35">
      <c r="A10" s="1"/>
      <c r="B10" s="262" t="s">
        <v>681</v>
      </c>
      <c r="C10" s="262"/>
      <c r="D10" s="110" t="s">
        <v>85</v>
      </c>
      <c r="E10" s="51">
        <f>IF($D10="Não cumpre",0,IF($D10="Parcial",$E$18*0.4,IF($D10="Cumpre",$E$18*0.7,IF($D10="Mais que cumpre",$E$18*0.85,IF($D10="Melhor Prática",$E$18,0)))))</f>
        <v>5.0000000000000001E-3</v>
      </c>
      <c r="F10" s="52" t="str">
        <f>IF(K20="D","D","-")</f>
        <v>-</v>
      </c>
      <c r="G10" s="52" t="str">
        <f>IF(N20="D","D","-")</f>
        <v>-</v>
      </c>
      <c r="H10" s="52" t="str">
        <f>IF(Q20="D","D","-")</f>
        <v>-</v>
      </c>
      <c r="I10" s="52" t="str">
        <f>IF(T20="D","D","-")</f>
        <v>D</v>
      </c>
      <c r="J10" s="32"/>
      <c r="K10" s="65" t="s">
        <v>682</v>
      </c>
      <c r="L10" s="50" t="s">
        <v>66</v>
      </c>
      <c r="M10" s="74">
        <v>3</v>
      </c>
      <c r="N10" s="50" t="s">
        <v>67</v>
      </c>
      <c r="O10" s="53" t="s">
        <v>745</v>
      </c>
      <c r="P10" s="50" t="s">
        <v>69</v>
      </c>
      <c r="Q10" s="91" t="s">
        <v>303</v>
      </c>
      <c r="R10" s="50" t="s">
        <v>71</v>
      </c>
      <c r="S10" s="91" t="s">
        <v>713</v>
      </c>
      <c r="T10" s="50" t="s">
        <v>73</v>
      </c>
      <c r="U10" s="53" t="s">
        <v>993</v>
      </c>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684</v>
      </c>
      <c r="C12" s="263"/>
      <c r="D12" s="265" t="str">
        <f>IF(F12="","",IF(AND(I12=3,H12=3,G12=3,F12=3),"Melhor Prática",
IF(AND(H12=3,G12=3,F12=3),"Mais que cumpre",
IF(AND(G12=3,F12=3),"Cumpre",
IF(F12=3,"Parcial","Não cumpre")))))</f>
        <v>Melhor Prática</v>
      </c>
      <c r="E12" s="266">
        <f>IF($D12="Não cumpre",0,IF($D12="Parcial",$E$18*0.4,IF($D12="Cumpre",$E$18*0.7,IF($D12="Mais que cumpre",$E$18*0.85,IF($D12="Melhor Prática",$E$18,0)))))</f>
        <v>5.0000000000000001E-3</v>
      </c>
      <c r="F12" s="261">
        <f>IF($L$24&lt;&gt;"",IF($L$24=3,3,IF($L$24=2,2,1)),"")</f>
        <v>3</v>
      </c>
      <c r="G12" s="261">
        <f>IF($O$24&lt;&gt;"",IF($O$24=3,3,IF($O$24=2,2,1)),"")</f>
        <v>3</v>
      </c>
      <c r="H12" s="261">
        <f>IF($R$24&lt;&gt;"",IF($R$24=3,3,IF($R$24=2,2,1)),"")</f>
        <v>3</v>
      </c>
      <c r="I12" s="261">
        <f>IF($U$24&lt;&gt;"",IF($U$24=3,3,IF($U$24=2,2,1)),"")</f>
        <v>3</v>
      </c>
      <c r="J12" s="32"/>
      <c r="K12" s="299" t="s">
        <v>76</v>
      </c>
      <c r="L12" s="251"/>
      <c r="M12" s="249" t="s">
        <v>713</v>
      </c>
      <c r="N12" s="250"/>
      <c r="O12" s="299" t="s">
        <v>76</v>
      </c>
      <c r="P12" s="251"/>
      <c r="Q12" s="249"/>
      <c r="R12" s="250"/>
      <c r="S12" s="251" t="s">
        <v>76</v>
      </c>
      <c r="T12" s="251"/>
      <c r="U12" s="323"/>
      <c r="V12" s="323"/>
      <c r="W12" s="9"/>
      <c r="X12" s="9"/>
      <c r="Y12" s="23"/>
      <c r="Z12" s="2"/>
      <c r="AA12" s="2"/>
      <c r="AB12" s="2"/>
    </row>
    <row r="13" spans="1:28" ht="35.25" customHeight="1" outlineLevel="1" x14ac:dyDescent="0.35">
      <c r="A13" s="1"/>
      <c r="B13" s="264"/>
      <c r="C13" s="264"/>
      <c r="D13" s="265"/>
      <c r="E13" s="266"/>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79</v>
      </c>
      <c r="W13" s="1"/>
      <c r="X13" s="1"/>
      <c r="Z13" s="3"/>
      <c r="AA13" s="4"/>
      <c r="AB13" s="5"/>
    </row>
    <row r="14" spans="1:28" ht="18.75" customHeight="1" outlineLevel="1" x14ac:dyDescent="0.35">
      <c r="A14" s="1"/>
      <c r="B14" s="264"/>
      <c r="C14" s="264"/>
      <c r="D14" s="265"/>
      <c r="E14" s="266"/>
      <c r="F14" s="38"/>
      <c r="G14" s="38"/>
      <c r="H14" s="38"/>
      <c r="I14" s="38"/>
      <c r="J14" s="32"/>
      <c r="K14" s="238" t="s">
        <v>1043</v>
      </c>
      <c r="L14" s="239" t="s">
        <v>1093</v>
      </c>
      <c r="M14" s="239"/>
      <c r="N14" s="243" t="s">
        <v>1076</v>
      </c>
      <c r="O14" s="238"/>
      <c r="P14" s="239"/>
      <c r="Q14" s="239"/>
      <c r="R14" s="243"/>
      <c r="S14" s="240"/>
      <c r="T14" s="239"/>
      <c r="U14" s="239"/>
      <c r="V14" s="240"/>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IF(OR(AND(S10=U12,S14&lt;&gt;"finalizado"),AND(S10=Q12,O14&lt;&gt;"finalizado"),AND(S10=M12,K14&lt;&gt;"finalizado")),"Atrasado","À Tempo")),"Não Planificado")</f>
        <v>Atrasado</v>
      </c>
      <c r="E15" s="244"/>
      <c r="F15" s="244"/>
      <c r="G15" s="244"/>
      <c r="H15" s="244"/>
      <c r="I15" s="244"/>
      <c r="J15" s="26"/>
      <c r="K15" s="238"/>
      <c r="L15" s="239"/>
      <c r="M15" s="239"/>
      <c r="N15" s="243"/>
      <c r="O15" s="238"/>
      <c r="P15" s="239"/>
      <c r="Q15" s="239"/>
      <c r="R15" s="243"/>
      <c r="S15" s="240"/>
      <c r="T15" s="239"/>
      <c r="U15" s="239"/>
      <c r="V15" s="240"/>
      <c r="W15" s="1"/>
      <c r="X15" s="1"/>
      <c r="Z15" s="6"/>
      <c r="AA15" s="7"/>
      <c r="AB15" s="7"/>
    </row>
    <row r="16" spans="1:28" ht="21" customHeight="1" x14ac:dyDescent="0.4">
      <c r="A16" s="1"/>
      <c r="B16" s="17"/>
      <c r="C16" s="17"/>
      <c r="D16" s="9"/>
      <c r="E16" s="86" t="str">
        <f>IF(COUNTA(F16:I16)=0,"NBC","BC")</f>
        <v>NBC</v>
      </c>
      <c r="F16" s="86"/>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685</v>
      </c>
      <c r="R17" s="241"/>
      <c r="S17" s="242"/>
      <c r="T17" s="246" t="s">
        <v>85</v>
      </c>
      <c r="U17" s="241"/>
      <c r="V17" s="242"/>
      <c r="W17" s="9"/>
      <c r="X17" s="9"/>
      <c r="Y17" s="23"/>
    </row>
    <row r="18" spans="1:25" ht="20.25" customHeight="1" outlineLevel="2" x14ac:dyDescent="0.35">
      <c r="A18" s="1"/>
      <c r="B18" s="245" t="s">
        <v>317</v>
      </c>
      <c r="C18" s="245"/>
      <c r="D18" s="42" t="s">
        <v>52</v>
      </c>
      <c r="E18" s="39">
        <v>5.0000000000000001E-3</v>
      </c>
      <c r="F18" s="127"/>
      <c r="G18" s="127"/>
      <c r="H18" s="127"/>
      <c r="I18" s="127"/>
      <c r="J18" s="9"/>
      <c r="K18" s="238" t="s">
        <v>994</v>
      </c>
      <c r="L18" s="240"/>
      <c r="M18" s="243"/>
      <c r="N18" s="238" t="s">
        <v>995</v>
      </c>
      <c r="O18" s="240"/>
      <c r="P18" s="243"/>
      <c r="Q18" s="238" t="s">
        <v>996</v>
      </c>
      <c r="R18" s="240"/>
      <c r="S18" s="243"/>
      <c r="T18" s="238" t="s">
        <v>997</v>
      </c>
      <c r="U18" s="240"/>
      <c r="V18" s="243"/>
      <c r="W18" s="9"/>
      <c r="X18" s="9"/>
      <c r="Y18" s="23"/>
    </row>
    <row r="19" spans="1:25" ht="141.75" customHeight="1" outlineLevel="2" x14ac:dyDescent="0.35">
      <c r="A19" s="1"/>
      <c r="B19" s="245"/>
      <c r="C19" s="245"/>
      <c r="D19" s="42" t="s">
        <v>91</v>
      </c>
      <c r="E19" s="308" t="s">
        <v>998</v>
      </c>
      <c r="F19" s="308"/>
      <c r="G19" s="308"/>
      <c r="H19" s="308"/>
      <c r="I19" s="308"/>
      <c r="J19" s="25"/>
      <c r="K19" s="238"/>
      <c r="L19" s="240"/>
      <c r="M19" s="243"/>
      <c r="N19" s="238"/>
      <c r="O19" s="240"/>
      <c r="P19" s="243"/>
      <c r="Q19" s="238"/>
      <c r="R19" s="240"/>
      <c r="S19" s="243"/>
      <c r="T19" s="238"/>
      <c r="U19" s="240"/>
      <c r="V19" s="243"/>
      <c r="W19" s="9"/>
      <c r="X19" s="9"/>
      <c r="Y19" s="23"/>
    </row>
    <row r="20" spans="1:25" ht="18.75" customHeight="1" outlineLevel="2" x14ac:dyDescent="0.35">
      <c r="A20" s="1"/>
      <c r="B20" s="245"/>
      <c r="C20" s="245"/>
      <c r="D20" s="247" t="s">
        <v>93</v>
      </c>
      <c r="E20" s="248" t="s">
        <v>178</v>
      </c>
      <c r="F20" s="248"/>
      <c r="G20" s="248"/>
      <c r="H20" s="248"/>
      <c r="I20" s="248"/>
      <c r="J20" s="25"/>
      <c r="K20" s="238"/>
      <c r="L20" s="240"/>
      <c r="M20" s="243"/>
      <c r="N20" s="238"/>
      <c r="O20" s="240"/>
      <c r="P20" s="243"/>
      <c r="Q20" s="238"/>
      <c r="R20" s="240"/>
      <c r="S20" s="243"/>
      <c r="T20" s="238" t="s">
        <v>306</v>
      </c>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513</v>
      </c>
      <c r="L21" s="240"/>
      <c r="M21" s="243"/>
      <c r="N21" s="238" t="s">
        <v>999</v>
      </c>
      <c r="O21" s="240"/>
      <c r="P21" s="243"/>
      <c r="Q21" s="238" t="s">
        <v>1000</v>
      </c>
      <c r="R21" s="240"/>
      <c r="S21" s="243"/>
      <c r="T21" s="238" t="s">
        <v>1001</v>
      </c>
      <c r="U21" s="240"/>
      <c r="V21" s="243"/>
      <c r="W21" s="9"/>
      <c r="X21" s="9"/>
      <c r="Y21" s="23"/>
    </row>
    <row r="22" spans="1:25" ht="14.5" x14ac:dyDescent="0.35">
      <c r="A22" s="1"/>
      <c r="B22" s="9"/>
      <c r="C22" s="9"/>
      <c r="D22" s="9"/>
      <c r="E22" s="9"/>
      <c r="F22" s="9"/>
      <c r="G22" s="9"/>
      <c r="H22" s="9"/>
      <c r="I22" s="9"/>
      <c r="J22" s="9"/>
      <c r="K22" s="68"/>
      <c r="L22" s="9"/>
      <c r="M22" s="9"/>
      <c r="N22" s="9"/>
      <c r="O22" s="9"/>
      <c r="P22" s="9"/>
      <c r="Q22" s="9"/>
      <c r="R22" s="9"/>
      <c r="S22" s="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54" t="s">
        <v>99</v>
      </c>
      <c r="U23" s="24" t="s">
        <v>100</v>
      </c>
      <c r="V23" s="55" t="s">
        <v>101</v>
      </c>
      <c r="X23" s="9"/>
      <c r="Y23" s="23"/>
    </row>
    <row r="24" spans="1:25" ht="36.75" customHeight="1" x14ac:dyDescent="0.35">
      <c r="A24" s="1"/>
      <c r="B24" s="9"/>
      <c r="C24" s="9"/>
      <c r="D24" s="9"/>
      <c r="F24" s="235" t="s">
        <v>693</v>
      </c>
      <c r="G24" s="236" t="s">
        <v>36</v>
      </c>
      <c r="H24" s="236"/>
      <c r="I24" s="236"/>
      <c r="K24" s="56">
        <v>3</v>
      </c>
      <c r="L24" s="40">
        <v>3</v>
      </c>
      <c r="M24" s="237"/>
      <c r="N24" s="56">
        <v>3</v>
      </c>
      <c r="O24" s="40">
        <v>3</v>
      </c>
      <c r="P24" s="237"/>
      <c r="Q24" s="56">
        <v>2</v>
      </c>
      <c r="R24" s="40">
        <v>3</v>
      </c>
      <c r="S24" s="237"/>
      <c r="T24" s="56">
        <v>3</v>
      </c>
      <c r="U24" s="40">
        <v>3</v>
      </c>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57"/>
      <c r="U25" s="43"/>
      <c r="V25" s="237"/>
      <c r="X25" s="9"/>
      <c r="Y25" s="23"/>
    </row>
    <row r="26" spans="1:25" ht="208.5" customHeight="1" x14ac:dyDescent="0.35">
      <c r="A26" s="1"/>
      <c r="B26" s="9"/>
      <c r="C26" s="9"/>
      <c r="D26" s="9"/>
      <c r="F26" s="235"/>
      <c r="G26" s="236" t="s">
        <v>78</v>
      </c>
      <c r="H26" s="236"/>
      <c r="I26" s="236"/>
      <c r="K26" s="58" t="s">
        <v>1002</v>
      </c>
      <c r="L26" s="45"/>
      <c r="M26" s="237"/>
      <c r="N26" s="58" t="s">
        <v>1003</v>
      </c>
      <c r="O26" s="45"/>
      <c r="P26" s="237"/>
      <c r="Q26" s="58" t="s">
        <v>1004</v>
      </c>
      <c r="R26" s="45" t="s">
        <v>1100</v>
      </c>
      <c r="S26" s="237"/>
      <c r="T26" s="58" t="s">
        <v>1005</v>
      </c>
      <c r="U26" s="45" t="s">
        <v>1225</v>
      </c>
      <c r="V26" s="237"/>
      <c r="X26" s="9"/>
      <c r="Y26" s="23"/>
    </row>
    <row r="27" spans="1:25" ht="18" customHeight="1" x14ac:dyDescent="0.35">
      <c r="A27" s="1"/>
      <c r="B27" s="9"/>
      <c r="C27" s="9"/>
      <c r="D27" s="9"/>
      <c r="F27" s="235"/>
      <c r="G27" s="236" t="s">
        <v>105</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F24:F49"/>
    <mergeCell ref="G24:I25"/>
    <mergeCell ref="M24:M26"/>
    <mergeCell ref="P24:P26"/>
    <mergeCell ref="S24:S26"/>
    <mergeCell ref="V24:V26"/>
    <mergeCell ref="G26:I26"/>
    <mergeCell ref="G27:I49"/>
    <mergeCell ref="Q20:S20"/>
    <mergeCell ref="T20:V20"/>
    <mergeCell ref="K21:M21"/>
    <mergeCell ref="N21:P21"/>
    <mergeCell ref="Q21:S21"/>
    <mergeCell ref="T21:V21"/>
    <mergeCell ref="T18:V19"/>
    <mergeCell ref="E19:I19"/>
    <mergeCell ref="D20:D21"/>
    <mergeCell ref="E20:I21"/>
    <mergeCell ref="K20:M20"/>
    <mergeCell ref="N20:P20"/>
    <mergeCell ref="D15:I15"/>
    <mergeCell ref="B18:C21"/>
    <mergeCell ref="K18:M19"/>
    <mergeCell ref="N18:P19"/>
    <mergeCell ref="Q18:S19"/>
    <mergeCell ref="Q17:S17"/>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M12:N12"/>
    <mergeCell ref="O12:P12"/>
    <mergeCell ref="K17:M17"/>
    <mergeCell ref="N17:P17"/>
    <mergeCell ref="K14:K15"/>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s>
  <conditionalFormatting sqref="D15:I15">
    <cfRule type="containsText" dxfId="63" priority="2" operator="containsText" text="Finalizado">
      <formula>NOT(ISERROR(SEARCH("Finalizado",D15)))</formula>
    </cfRule>
    <cfRule type="containsText" dxfId="62" priority="3" operator="containsText" text="No Planificado">
      <formula>NOT(ISERROR(SEARCH("No Planificado",D15)))</formula>
    </cfRule>
    <cfRule type="containsText" dxfId="61" priority="4" operator="containsText" text="A Tiempo">
      <formula>NOT(ISERROR(SEARCH("A Tiempo",D15)))</formula>
    </cfRule>
    <cfRule type="containsText" dxfId="60" priority="5" operator="containsText" text="Retrasado">
      <formula>NOT(ISERROR(SEARCH("Retrasado",D15)))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10">
      <iconSet showValue="0">
        <cfvo type="percent" val="0"/>
        <cfvo type="num" val="2"/>
        <cfvo type="num" val="3"/>
      </iconSet>
    </cfRule>
  </conditionalFormatting>
  <conditionalFormatting sqref="K25:L25">
    <cfRule type="containsText" dxfId="59" priority="20" operator="containsText" text="PENDIENTE">
      <formula>NOT(ISERROR(SEARCH("PENDIENTE",K25)))</formula>
    </cfRule>
    <cfRule type="containsText" dxfId="58" priority="21" operator="containsText" text="NO VALIDADO">
      <formula>NOT(ISERROR(SEARCH("NO VALIDADO",K25)))</formula>
    </cfRule>
    <cfRule type="containsText" dxfId="57" priority="22" operator="containsText" text="VALIDADO">
      <formula>NOT(ISERROR(SEARCH("VALIDADO",K25)))</formula>
    </cfRule>
  </conditionalFormatting>
  <conditionalFormatting sqref="N25:O25">
    <cfRule type="containsText" dxfId="56" priority="17" operator="containsText" text="PENDIENTE">
      <formula>NOT(ISERROR(SEARCH("PENDIENTE",N25)))</formula>
    </cfRule>
    <cfRule type="containsText" dxfId="55" priority="18" operator="containsText" text="NO VALIDADO">
      <formula>NOT(ISERROR(SEARCH("NO VALIDADO",N25)))</formula>
    </cfRule>
    <cfRule type="containsText" dxfId="54" priority="19" operator="containsText" text="VALIDADO">
      <formula>NOT(ISERROR(SEARCH("VALIDADO",N25)))</formula>
    </cfRule>
  </conditionalFormatting>
  <conditionalFormatting sqref="Q25:R25">
    <cfRule type="containsText" dxfId="53" priority="14" operator="containsText" text="PENDIENTE">
      <formula>NOT(ISERROR(SEARCH("PENDIENTE",Q25)))</formula>
    </cfRule>
    <cfRule type="containsText" dxfId="52" priority="15" operator="containsText" text="NO VALIDADO">
      <formula>NOT(ISERROR(SEARCH("NO VALIDADO",Q25)))</formula>
    </cfRule>
    <cfRule type="containsText" dxfId="51" priority="16" operator="containsText" text="VALIDADO">
      <formula>NOT(ISERROR(SEARCH("VALIDADO",Q25)))</formula>
    </cfRule>
  </conditionalFormatting>
  <conditionalFormatting sqref="T25:U25">
    <cfRule type="containsText" dxfId="50" priority="11" operator="containsText" text="PENDIENTE">
      <formula>NOT(ISERROR(SEARCH("PENDIENTE",T25)))</formula>
    </cfRule>
    <cfRule type="containsText" dxfId="49" priority="12" operator="containsText" text="NO VALIDADO">
      <formula>NOT(ISERROR(SEARCH("NO VALIDADO",T25)))</formula>
    </cfRule>
    <cfRule type="containsText" dxfId="48" priority="13" operator="containsText" text="VALIDADO">
      <formula>NOT(ISERROR(SEARCH("VALIDADO",T25)))</formula>
    </cfRule>
  </conditionalFormatting>
  <dataValidations disablePrompts="1" count="6">
    <dataValidation type="list" allowBlank="1" showInputMessage="1" showErrorMessage="1" sqref="D10" xr:uid="{D737F8B3-C7FE-4667-827E-C21562E4E5D1}">
      <formula1>"No Cumple, Parcial,Cumple,Más que Cumple,Mejor Práctica"</formula1>
    </dataValidation>
    <dataValidation type="list" allowBlank="1" showInputMessage="1" showErrorMessage="1" sqref="S10 Q10" xr:uid="{A33426A4-B809-4D46-B83A-478532B8BE42}">
      <formula1>"Junio,Julio,Agosto,Septiembre,Octubre"</formula1>
    </dataValidation>
    <dataValidation type="list" allowBlank="1" showInputMessage="1" showErrorMessage="1" sqref="O10" xr:uid="{F65E96AE-C0F0-4BF2-9A74-A70CE98D36D6}">
      <formula1>"Alta,Baja,No Planificado"</formula1>
    </dataValidation>
    <dataValidation type="list" allowBlank="1" showInputMessage="1" showErrorMessage="1" sqref="AB14:AB15 R14:R15 N14:N15 V14:V15" xr:uid="{58FA6834-60C1-433F-BAA0-1D50ED4DF913}">
      <formula1>"No Cumple, Parcial, Cumple, Más que Cumple, Mejor Práctica"</formula1>
    </dataValidation>
    <dataValidation type="list" allowBlank="1" showInputMessage="1" showErrorMessage="1" sqref="M12 Q12 U12" xr:uid="{BB1F045A-6759-44CD-A5DC-25EA82F21E29}">
      <formula1>"Mayo,Junio,Julio,Agosto,Septiembre,Octubre"</formula1>
    </dataValidation>
    <dataValidation type="list" allowBlank="1" showInputMessage="1" showErrorMessage="1" sqref="K14:K15 O14:O15 S14:S15" xr:uid="{D9089C09-604E-416F-840B-3019E529DC57}">
      <formula1>"No Iniciado, En Progreso,Finalizado"</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533C0C99-BCF9-451D-8072-126D890FDDDC}">
            <x14:iconSet iconSet="3Stars" showValue="0">
              <x14:cfvo type="percent">
                <xm:f>0</xm:f>
              </x14:cfvo>
              <x14:cfvo type="num">
                <xm:f>2</xm:f>
              </x14:cfvo>
              <x14:cfvo type="num">
                <xm:f>3</xm:f>
              </x14:cfvo>
            </x14:iconSet>
          </x14:cfRule>
          <xm:sqref>M10</xm:sqref>
        </x14:conditionalFormatting>
      </x14:conditionalFormattings>
    </ext>
  </extLst>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CFCF3E-1717-4031-978B-7B3441FEE808}">
  <dimension ref="A1:AB51"/>
  <sheetViews>
    <sheetView showGridLines="0" zoomScale="70" zoomScaleNormal="70" workbookViewId="0">
      <pane xSplit="3" ySplit="4" topLeftCell="N20" activePane="bottomRight" state="frozen"/>
      <selection activeCell="K3" sqref="K3:S4"/>
      <selection pane="topRight" activeCell="K3" sqref="K3:S4"/>
      <selection pane="bottomLeft" activeCell="K3" sqref="K3:S4"/>
      <selection pane="bottomRight" activeCell="K3" sqref="K3:S4"/>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24" t="s">
        <v>1006</v>
      </c>
      <c r="L3" s="324"/>
      <c r="M3" s="324"/>
      <c r="N3" s="324"/>
      <c r="O3" s="324"/>
      <c r="P3" s="324"/>
      <c r="Q3" s="324"/>
      <c r="R3" s="324"/>
      <c r="S3" s="324"/>
      <c r="T3" s="63"/>
      <c r="U3" s="63"/>
      <c r="V3" s="63"/>
      <c r="W3" s="10"/>
      <c r="X3" s="10"/>
      <c r="Y3" s="12"/>
      <c r="Z3" s="12"/>
      <c r="AA3" s="12"/>
    </row>
    <row r="4" spans="1:28" ht="35.25" customHeight="1" x14ac:dyDescent="0.35">
      <c r="A4" s="1"/>
      <c r="B4" s="1"/>
      <c r="C4" s="10"/>
      <c r="D4" s="255"/>
      <c r="E4" s="255"/>
      <c r="F4" s="255"/>
      <c r="G4" s="255"/>
      <c r="H4" s="255"/>
      <c r="I4" s="255"/>
      <c r="J4" s="61"/>
      <c r="K4" s="325"/>
      <c r="L4" s="325"/>
      <c r="M4" s="325"/>
      <c r="N4" s="325"/>
      <c r="O4" s="325"/>
      <c r="P4" s="325"/>
      <c r="Q4" s="325"/>
      <c r="R4" s="325"/>
      <c r="S4" s="325"/>
      <c r="T4" s="61"/>
      <c r="U4" s="61"/>
      <c r="V4" s="61"/>
      <c r="W4" s="61"/>
      <c r="X4" s="14"/>
      <c r="Y4" s="21"/>
      <c r="Z4" s="22"/>
      <c r="AA4" s="22"/>
    </row>
    <row r="5" spans="1:28" ht="32.5" x14ac:dyDescent="0.6">
      <c r="A5" s="1"/>
      <c r="B5" s="15"/>
      <c r="C5" s="13"/>
      <c r="D5" s="258" t="s">
        <v>49</v>
      </c>
      <c r="E5" s="258"/>
      <c r="F5" s="258"/>
      <c r="G5" s="258"/>
      <c r="H5" s="258"/>
      <c r="I5" s="258"/>
      <c r="J5" s="26"/>
      <c r="K5" s="258" t="s">
        <v>678</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Melhor Prática</v>
      </c>
      <c r="E7" s="47">
        <f>IF($D7="Não cumpre",0,IF($D7="Parcial",$E$18*0.4,IF($D7="Cumpre",$E$18*0.7,IF($D7="Mais que cumpre",$E$18*0.85,IF($D7="Melhor Prática",$E$18,0)))))</f>
        <v>0.01</v>
      </c>
      <c r="F7" s="48">
        <f>IF($K$24&lt;&gt;"",IF($K$24=3,3,IF($K$24=2,2,1)),"")</f>
        <v>3</v>
      </c>
      <c r="G7" s="48">
        <f>IF($N$24&lt;&gt;"",IF($N$24=3,3,IF($N$24=2,2,1)),"")</f>
        <v>3</v>
      </c>
      <c r="H7" s="48">
        <f>IF($Q$24&lt;&gt;"",IF($Q$24=3,3,IF($Q$24=2,2,1)),"")</f>
        <v>3</v>
      </c>
      <c r="I7" s="48">
        <f>IF($T$24&lt;&gt;"",IF($T$24=3,3,IF($T$24=2,2,1)),"")</f>
        <v>3</v>
      </c>
      <c r="J7" s="32"/>
      <c r="K7" s="49" t="s">
        <v>679</v>
      </c>
      <c r="L7" s="46" t="s">
        <v>60</v>
      </c>
      <c r="M7" s="260" t="s">
        <v>1007</v>
      </c>
      <c r="N7" s="260"/>
      <c r="O7" s="260"/>
      <c r="P7" s="46" t="s">
        <v>62</v>
      </c>
      <c r="Q7" s="260"/>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t="str">
        <f>IF(Q10="Junho",6,IF(Q10="Julho",7,IF(Q10="Agosto",8,IF(Q10="Setembro",9,IF(Q10="Outubro",10,"")))))</f>
        <v/>
      </c>
      <c r="R9" s="35"/>
      <c r="S9" s="92" t="str">
        <f>IF(S10="Junho",6,IF(S10="Julho",7,IF(S10="Agosto",8,IF(S10="Setembro",9,IF(S10="Outubro",10,"")))))</f>
        <v/>
      </c>
      <c r="T9" s="33"/>
      <c r="U9" s="33"/>
      <c r="V9" s="33"/>
      <c r="W9" s="1"/>
      <c r="X9" s="1"/>
    </row>
    <row r="10" spans="1:28" ht="59.25" customHeight="1" outlineLevel="1" x14ac:dyDescent="0.35">
      <c r="A10" s="1"/>
      <c r="B10" s="262" t="s">
        <v>681</v>
      </c>
      <c r="C10" s="262"/>
      <c r="D10" s="110" t="s">
        <v>85</v>
      </c>
      <c r="E10" s="51">
        <f>IF($D10="Não cumpre",0,IF($D10="Parcial",$E$18*0.4,IF($D10="Cumpre",$E$18*0.7,IF($D10="Mais que cumpre",$E$18*0.85,IF($D10="Melhor Prática",$E$18,0)))))</f>
        <v>0.01</v>
      </c>
      <c r="F10" s="52" t="str">
        <f>IF(K20="D","D","-")</f>
        <v>-</v>
      </c>
      <c r="G10" s="52" t="str">
        <f>IF(N20="D","D","-")</f>
        <v>D</v>
      </c>
      <c r="H10" s="52" t="str">
        <f>IF(Q20="D","D","-")</f>
        <v>D</v>
      </c>
      <c r="I10" s="52" t="str">
        <f>IF(T20="D","D","-")</f>
        <v>D</v>
      </c>
      <c r="J10" s="32"/>
      <c r="K10" s="65" t="s">
        <v>682</v>
      </c>
      <c r="L10" s="50" t="s">
        <v>66</v>
      </c>
      <c r="M10" s="74"/>
      <c r="N10" s="50" t="s">
        <v>67</v>
      </c>
      <c r="O10" s="53"/>
      <c r="P10" s="50" t="s">
        <v>69</v>
      </c>
      <c r="Q10" s="91"/>
      <c r="R10" s="50" t="s">
        <v>71</v>
      </c>
      <c r="S10" s="91"/>
      <c r="T10" s="50" t="s">
        <v>73</v>
      </c>
      <c r="U10" s="53"/>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684</v>
      </c>
      <c r="C12" s="263"/>
      <c r="D12" s="265" t="str">
        <f>IF(F12="","",IF(AND(I12=3,H12=3,G12=3,F12=3),"Melhor Prática",
IF(AND(H12=3,G12=3,F12=3),"Mais que cumpre",
IF(AND(G12=3,F12=3),"Cumpre",
IF(F12=3,"Parcial","Não cumpre")))))</f>
        <v>Melhor Prática</v>
      </c>
      <c r="E12" s="266">
        <f>IF($D12="Não cumpre",0,IF($D12="Parcial",$E$18*0.4,IF($D12="Cumpre",$E$18*0.7,IF($D12="Mais que cumpre",$E$18*0.85,IF($D12="Melhor Prática",$E$18,0)))))</f>
        <v>0.01</v>
      </c>
      <c r="F12" s="261">
        <f>IF($L$24&lt;&gt;"",IF($L$24=3,3,IF($L$24=2,2,1)),"")</f>
        <v>3</v>
      </c>
      <c r="G12" s="261">
        <f>IF($O$24&lt;&gt;"",IF($O$24=3,3,IF($O$24=2,2,1)),"")</f>
        <v>3</v>
      </c>
      <c r="H12" s="261">
        <f>IF($R$24&lt;&gt;"",IF($R$24=3,3,IF($R$24=2,2,1)),"")</f>
        <v>3</v>
      </c>
      <c r="I12" s="261">
        <f>IF($U$24&lt;&gt;"",IF($U$24=3,3,IF($U$24=2,2,1)),"")</f>
        <v>3</v>
      </c>
      <c r="J12" s="32"/>
      <c r="K12" s="299" t="s">
        <v>76</v>
      </c>
      <c r="L12" s="251"/>
      <c r="M12" s="249"/>
      <c r="N12" s="250"/>
      <c r="O12" s="299" t="s">
        <v>76</v>
      </c>
      <c r="P12" s="251"/>
      <c r="Q12" s="249"/>
      <c r="R12" s="250"/>
      <c r="S12" s="251" t="s">
        <v>76</v>
      </c>
      <c r="T12" s="251"/>
      <c r="U12" s="323"/>
      <c r="V12" s="323"/>
      <c r="W12" s="9"/>
      <c r="X12" s="9"/>
      <c r="Y12" s="23"/>
      <c r="Z12" s="2"/>
      <c r="AA12" s="2"/>
      <c r="AB12" s="2"/>
    </row>
    <row r="13" spans="1:28" ht="35.25" customHeight="1" outlineLevel="1" x14ac:dyDescent="0.35">
      <c r="A13" s="1"/>
      <c r="B13" s="264"/>
      <c r="C13" s="264"/>
      <c r="D13" s="265"/>
      <c r="E13" s="266"/>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79</v>
      </c>
      <c r="W13" s="1"/>
      <c r="X13" s="1"/>
      <c r="Z13" s="3"/>
      <c r="AA13" s="4"/>
      <c r="AB13" s="5"/>
    </row>
    <row r="14" spans="1:28" ht="18.75" customHeight="1" outlineLevel="1" x14ac:dyDescent="0.35">
      <c r="A14" s="1"/>
      <c r="B14" s="264"/>
      <c r="C14" s="264"/>
      <c r="D14" s="265"/>
      <c r="E14" s="266"/>
      <c r="F14" s="38"/>
      <c r="G14" s="38"/>
      <c r="H14" s="38"/>
      <c r="I14" s="38"/>
      <c r="J14" s="32"/>
      <c r="K14" s="238"/>
      <c r="L14" s="239"/>
      <c r="M14" s="239"/>
      <c r="N14" s="243"/>
      <c r="O14" s="238"/>
      <c r="P14" s="239"/>
      <c r="Q14" s="239"/>
      <c r="R14" s="243"/>
      <c r="S14" s="240"/>
      <c r="T14" s="239"/>
      <c r="U14" s="239"/>
      <c r="V14" s="240"/>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IF(OR(AND(S10=U12,S14&lt;&gt;"finalizado"),AND(S10=Q12,O14&lt;&gt;"finalizado"),AND(S10=M12,K14&lt;&gt;"finalizado")),"Atrasado","À Tempo")),"Não Planificado")</f>
        <v>Não Planificado</v>
      </c>
      <c r="E15" s="244"/>
      <c r="F15" s="244"/>
      <c r="G15" s="244"/>
      <c r="H15" s="244"/>
      <c r="I15" s="244"/>
      <c r="J15" s="26"/>
      <c r="K15" s="238"/>
      <c r="L15" s="239"/>
      <c r="M15" s="239"/>
      <c r="N15" s="243"/>
      <c r="O15" s="238"/>
      <c r="P15" s="239"/>
      <c r="Q15" s="239"/>
      <c r="R15" s="243"/>
      <c r="S15" s="240"/>
      <c r="T15" s="239"/>
      <c r="U15" s="239"/>
      <c r="V15" s="240"/>
      <c r="W15" s="1"/>
      <c r="X15" s="1"/>
      <c r="Z15" s="6"/>
      <c r="AA15" s="7"/>
      <c r="AB15" s="7"/>
    </row>
    <row r="16" spans="1:28" ht="21" customHeight="1" x14ac:dyDescent="0.4">
      <c r="A16" s="1"/>
      <c r="B16" s="17"/>
      <c r="C16" s="17"/>
      <c r="D16" s="9"/>
      <c r="E16" s="86" t="str">
        <f>IF(COUNTA(F16:I16)=0,"NBC","BC")</f>
        <v>NBC</v>
      </c>
      <c r="F16" s="86"/>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685</v>
      </c>
      <c r="R17" s="241"/>
      <c r="S17" s="242"/>
      <c r="T17" s="246" t="s">
        <v>85</v>
      </c>
      <c r="U17" s="241"/>
      <c r="V17" s="242"/>
      <c r="W17" s="9"/>
      <c r="X17" s="9"/>
      <c r="Y17" s="23"/>
    </row>
    <row r="18" spans="1:25" ht="20.25" customHeight="1" outlineLevel="2" x14ac:dyDescent="0.35">
      <c r="A18" s="1"/>
      <c r="B18" s="245" t="s">
        <v>317</v>
      </c>
      <c r="C18" s="245"/>
      <c r="D18" s="42" t="s">
        <v>52</v>
      </c>
      <c r="E18" s="39">
        <v>0.01</v>
      </c>
      <c r="F18" s="127"/>
      <c r="G18" s="127"/>
      <c r="H18" s="127"/>
      <c r="I18" s="127"/>
      <c r="J18" s="9"/>
      <c r="K18" s="238" t="s">
        <v>1008</v>
      </c>
      <c r="L18" s="240"/>
      <c r="M18" s="243"/>
      <c r="N18" s="238" t="s">
        <v>1009</v>
      </c>
      <c r="O18" s="240"/>
      <c r="P18" s="243"/>
      <c r="Q18" s="238" t="s">
        <v>1010</v>
      </c>
      <c r="R18" s="240"/>
      <c r="S18" s="243"/>
      <c r="T18" s="238" t="s">
        <v>1011</v>
      </c>
      <c r="U18" s="240"/>
      <c r="V18" s="243"/>
      <c r="W18" s="9"/>
      <c r="X18" s="9"/>
      <c r="Y18" s="23"/>
    </row>
    <row r="19" spans="1:25" ht="141.75" customHeight="1" outlineLevel="2" x14ac:dyDescent="0.35">
      <c r="A19" s="1"/>
      <c r="B19" s="245"/>
      <c r="C19" s="245"/>
      <c r="D19" s="42" t="s">
        <v>91</v>
      </c>
      <c r="E19" s="308" t="s">
        <v>1012</v>
      </c>
      <c r="F19" s="308"/>
      <c r="G19" s="308"/>
      <c r="H19" s="308"/>
      <c r="I19" s="308"/>
      <c r="J19" s="25"/>
      <c r="K19" s="238"/>
      <c r="L19" s="240"/>
      <c r="M19" s="243"/>
      <c r="N19" s="238"/>
      <c r="O19" s="240"/>
      <c r="P19" s="243"/>
      <c r="Q19" s="238"/>
      <c r="R19" s="240"/>
      <c r="S19" s="243"/>
      <c r="T19" s="238"/>
      <c r="U19" s="240"/>
      <c r="V19" s="243"/>
      <c r="W19" s="9"/>
      <c r="X19" s="9"/>
      <c r="Y19" s="23"/>
    </row>
    <row r="20" spans="1:25" ht="18.75" customHeight="1" outlineLevel="2" x14ac:dyDescent="0.35">
      <c r="A20" s="1"/>
      <c r="B20" s="245"/>
      <c r="C20" s="245"/>
      <c r="D20" s="247" t="s">
        <v>93</v>
      </c>
      <c r="E20" s="248" t="s">
        <v>233</v>
      </c>
      <c r="F20" s="248"/>
      <c r="G20" s="248"/>
      <c r="H20" s="248"/>
      <c r="I20" s="248"/>
      <c r="J20" s="25"/>
      <c r="K20" s="238"/>
      <c r="L20" s="240"/>
      <c r="M20" s="243"/>
      <c r="N20" s="238" t="s">
        <v>306</v>
      </c>
      <c r="O20" s="240"/>
      <c r="P20" s="243"/>
      <c r="Q20" s="238" t="s">
        <v>306</v>
      </c>
      <c r="R20" s="240"/>
      <c r="S20" s="243"/>
      <c r="T20" s="238" t="s">
        <v>306</v>
      </c>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524</v>
      </c>
      <c r="L21" s="240"/>
      <c r="M21" s="243"/>
      <c r="N21" s="238" t="s">
        <v>338</v>
      </c>
      <c r="O21" s="240"/>
      <c r="P21" s="243"/>
      <c r="Q21" s="238" t="s">
        <v>338</v>
      </c>
      <c r="R21" s="240"/>
      <c r="S21" s="243"/>
      <c r="T21" s="238" t="s">
        <v>460</v>
      </c>
      <c r="U21" s="240"/>
      <c r="V21" s="243"/>
      <c r="W21" s="9"/>
      <c r="X21" s="9"/>
      <c r="Y21" s="23"/>
    </row>
    <row r="22" spans="1:25" ht="14.5" x14ac:dyDescent="0.35">
      <c r="A22" s="1"/>
      <c r="B22" s="9"/>
      <c r="C22" s="9"/>
      <c r="D22" s="9"/>
      <c r="E22" s="9"/>
      <c r="F22" s="9"/>
      <c r="G22" s="9"/>
      <c r="H22" s="9"/>
      <c r="I22" s="9"/>
      <c r="J22" s="9"/>
      <c r="K22" s="68"/>
      <c r="L22" s="9"/>
      <c r="M22" s="9"/>
      <c r="N22" s="9"/>
      <c r="O22" s="9"/>
      <c r="P22" s="9"/>
      <c r="Q22" s="9"/>
      <c r="R22" s="9"/>
      <c r="S22" s="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54" t="s">
        <v>99</v>
      </c>
      <c r="U23" s="24" t="s">
        <v>100</v>
      </c>
      <c r="V23" s="55" t="s">
        <v>101</v>
      </c>
      <c r="X23" s="9"/>
      <c r="Y23" s="23"/>
    </row>
    <row r="24" spans="1:25" ht="36.75" customHeight="1" x14ac:dyDescent="0.35">
      <c r="A24" s="1"/>
      <c r="B24" s="9"/>
      <c r="C24" s="9"/>
      <c r="D24" s="9"/>
      <c r="F24" s="235" t="s">
        <v>693</v>
      </c>
      <c r="G24" s="236" t="s">
        <v>36</v>
      </c>
      <c r="H24" s="236"/>
      <c r="I24" s="236"/>
      <c r="K24" s="56">
        <v>3</v>
      </c>
      <c r="L24" s="40">
        <v>3</v>
      </c>
      <c r="M24" s="237"/>
      <c r="N24" s="56">
        <v>3</v>
      </c>
      <c r="O24" s="40">
        <v>3</v>
      </c>
      <c r="P24" s="237"/>
      <c r="Q24" s="56">
        <v>3</v>
      </c>
      <c r="R24" s="40">
        <v>3</v>
      </c>
      <c r="S24" s="237"/>
      <c r="T24" s="56">
        <v>3</v>
      </c>
      <c r="U24" s="40">
        <v>3</v>
      </c>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57"/>
      <c r="U25" s="43"/>
      <c r="V25" s="237"/>
      <c r="X25" s="9"/>
      <c r="Y25" s="23"/>
    </row>
    <row r="26" spans="1:25" ht="208.5" customHeight="1" x14ac:dyDescent="0.35">
      <c r="A26" s="1"/>
      <c r="B26" s="9"/>
      <c r="C26" s="9"/>
      <c r="D26" s="9"/>
      <c r="F26" s="235"/>
      <c r="G26" s="236" t="s">
        <v>78</v>
      </c>
      <c r="H26" s="236"/>
      <c r="I26" s="236"/>
      <c r="K26" s="58" t="s">
        <v>1013</v>
      </c>
      <c r="L26" s="45"/>
      <c r="M26" s="237"/>
      <c r="N26" s="58" t="s">
        <v>1013</v>
      </c>
      <c r="O26" s="45" t="s">
        <v>1213</v>
      </c>
      <c r="P26" s="237"/>
      <c r="Q26" s="58" t="s">
        <v>1013</v>
      </c>
      <c r="R26" s="45" t="s">
        <v>1213</v>
      </c>
      <c r="S26" s="237"/>
      <c r="T26" s="58" t="s">
        <v>1014</v>
      </c>
      <c r="U26" s="45" t="s">
        <v>1226</v>
      </c>
      <c r="V26" s="237"/>
      <c r="X26" s="9"/>
      <c r="Y26" s="23"/>
    </row>
    <row r="27" spans="1:25" ht="18" customHeight="1" x14ac:dyDescent="0.35">
      <c r="A27" s="1"/>
      <c r="B27" s="9"/>
      <c r="C27" s="9"/>
      <c r="D27" s="9"/>
      <c r="F27" s="235"/>
      <c r="G27" s="236" t="s">
        <v>105</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F24:F49"/>
    <mergeCell ref="G24:I25"/>
    <mergeCell ref="M24:M26"/>
    <mergeCell ref="P24:P26"/>
    <mergeCell ref="S24:S26"/>
    <mergeCell ref="V24:V26"/>
    <mergeCell ref="G26:I26"/>
    <mergeCell ref="G27:I49"/>
    <mergeCell ref="Q20:S20"/>
    <mergeCell ref="T20:V20"/>
    <mergeCell ref="K21:M21"/>
    <mergeCell ref="N21:P21"/>
    <mergeCell ref="Q21:S21"/>
    <mergeCell ref="T21:V21"/>
    <mergeCell ref="T18:V19"/>
    <mergeCell ref="E19:I19"/>
    <mergeCell ref="D20:D21"/>
    <mergeCell ref="E20:I21"/>
    <mergeCell ref="K20:M20"/>
    <mergeCell ref="N20:P20"/>
    <mergeCell ref="D15:I15"/>
    <mergeCell ref="B18:C21"/>
    <mergeCell ref="K18:M19"/>
    <mergeCell ref="N18:P19"/>
    <mergeCell ref="Q18:S19"/>
    <mergeCell ref="Q17:S17"/>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M12:N12"/>
    <mergeCell ref="O12:P12"/>
    <mergeCell ref="K17:M17"/>
    <mergeCell ref="N17:P17"/>
    <mergeCell ref="K14:K15"/>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s>
  <conditionalFormatting sqref="D15:I15">
    <cfRule type="containsText" dxfId="47" priority="2" operator="containsText" text="Finalizado">
      <formula>NOT(ISERROR(SEARCH("Finalizado",D15)))</formula>
    </cfRule>
    <cfRule type="containsText" dxfId="46" priority="3" operator="containsText" text="No Planificado">
      <formula>NOT(ISERROR(SEARCH("No Planificado",D15)))</formula>
    </cfRule>
    <cfRule type="containsText" dxfId="45" priority="4" operator="containsText" text="A Tiempo">
      <formula>NOT(ISERROR(SEARCH("A Tiempo",D15)))</formula>
    </cfRule>
    <cfRule type="containsText" dxfId="44" priority="5" operator="containsText" text="Retrasado">
      <formula>NOT(ISERROR(SEARCH("Retrasado",D15)))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10">
      <iconSet showValue="0">
        <cfvo type="percent" val="0"/>
        <cfvo type="num" val="2"/>
        <cfvo type="num" val="3"/>
      </iconSet>
    </cfRule>
  </conditionalFormatting>
  <conditionalFormatting sqref="K25:L25">
    <cfRule type="containsText" dxfId="43" priority="20" operator="containsText" text="PENDIENTE">
      <formula>NOT(ISERROR(SEARCH("PENDIENTE",K25)))</formula>
    </cfRule>
    <cfRule type="containsText" dxfId="42" priority="21" operator="containsText" text="NO VALIDADO">
      <formula>NOT(ISERROR(SEARCH("NO VALIDADO",K25)))</formula>
    </cfRule>
    <cfRule type="containsText" dxfId="41" priority="22" operator="containsText" text="VALIDADO">
      <formula>NOT(ISERROR(SEARCH("VALIDADO",K25)))</formula>
    </cfRule>
  </conditionalFormatting>
  <conditionalFormatting sqref="N25:O25">
    <cfRule type="containsText" dxfId="40" priority="17" operator="containsText" text="PENDIENTE">
      <formula>NOT(ISERROR(SEARCH("PENDIENTE",N25)))</formula>
    </cfRule>
    <cfRule type="containsText" dxfId="39" priority="18" operator="containsText" text="NO VALIDADO">
      <formula>NOT(ISERROR(SEARCH("NO VALIDADO",N25)))</formula>
    </cfRule>
    <cfRule type="containsText" dxfId="38" priority="19" operator="containsText" text="VALIDADO">
      <formula>NOT(ISERROR(SEARCH("VALIDADO",N25)))</formula>
    </cfRule>
  </conditionalFormatting>
  <conditionalFormatting sqref="Q25:R25">
    <cfRule type="containsText" dxfId="37" priority="14" operator="containsText" text="PENDIENTE">
      <formula>NOT(ISERROR(SEARCH("PENDIENTE",Q25)))</formula>
    </cfRule>
    <cfRule type="containsText" dxfId="36" priority="15" operator="containsText" text="NO VALIDADO">
      <formula>NOT(ISERROR(SEARCH("NO VALIDADO",Q25)))</formula>
    </cfRule>
    <cfRule type="containsText" dxfId="35" priority="16" operator="containsText" text="VALIDADO">
      <formula>NOT(ISERROR(SEARCH("VALIDADO",Q25)))</formula>
    </cfRule>
  </conditionalFormatting>
  <conditionalFormatting sqref="T25:U25">
    <cfRule type="containsText" dxfId="34" priority="11" operator="containsText" text="PENDIENTE">
      <formula>NOT(ISERROR(SEARCH("PENDIENTE",T25)))</formula>
    </cfRule>
    <cfRule type="containsText" dxfId="33" priority="12" operator="containsText" text="NO VALIDADO">
      <formula>NOT(ISERROR(SEARCH("NO VALIDADO",T25)))</formula>
    </cfRule>
    <cfRule type="containsText" dxfId="32" priority="13" operator="containsText" text="VALIDADO">
      <formula>NOT(ISERROR(SEARCH("VALIDADO",T25)))</formula>
    </cfRule>
  </conditionalFormatting>
  <dataValidations count="6">
    <dataValidation type="list" allowBlank="1" showInputMessage="1" showErrorMessage="1" sqref="K14:K15 O14:O15 S14:S15" xr:uid="{33A55F63-EED8-4E5E-A061-F197DBB51089}">
      <formula1>"No Iniciado, En Progreso,Finalizado"</formula1>
    </dataValidation>
    <dataValidation type="list" allowBlank="1" showInputMessage="1" showErrorMessage="1" sqref="M12 Q12 U12" xr:uid="{7296189D-AD28-4769-BF23-6DB6AF63E0CD}">
      <formula1>"Mayo,Junio,Julio,Agosto,Septiembre,Octubre"</formula1>
    </dataValidation>
    <dataValidation type="list" allowBlank="1" showInputMessage="1" showErrorMessage="1" sqref="AB14:AB15 R14:R15 N14:N15 V14:V15" xr:uid="{E98A386A-57D4-4245-9F59-757D20D325D7}">
      <formula1>"No Cumple, Parcial, Cumple, Más que Cumple, Mejor Práctica"</formula1>
    </dataValidation>
    <dataValidation type="list" allowBlank="1" showInputMessage="1" showErrorMessage="1" sqref="O10" xr:uid="{9748B95D-5587-4A1A-8984-A6CA1FE7C422}">
      <formula1>"Alta,Baja,No Planificado"</formula1>
    </dataValidation>
    <dataValidation type="list" allowBlank="1" showInputMessage="1" showErrorMessage="1" sqref="S10 Q10" xr:uid="{66139EC6-929A-425A-BEFD-DF92BEE5D7DF}">
      <formula1>"Junio,Julio,Agosto,Septiembre,Octubre"</formula1>
    </dataValidation>
    <dataValidation type="list" allowBlank="1" showInputMessage="1" showErrorMessage="1" sqref="D10" xr:uid="{6472F187-9082-40AC-B597-C736EFA5F4F9}">
      <formula1>"No Cumple, Parcial,Cumple,Más que Cumple,Mejor Práctica"</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9911605D-26A9-410D-BE96-E3503E2285A2}">
            <x14:iconSet iconSet="3Stars" showValue="0">
              <x14:cfvo type="percent">
                <xm:f>0</xm:f>
              </x14:cfvo>
              <x14:cfvo type="num">
                <xm:f>2</xm:f>
              </x14:cfvo>
              <x14:cfvo type="num">
                <xm:f>3</xm:f>
              </x14:cfvo>
            </x14:iconSet>
          </x14:cfRule>
          <xm:sqref>M10</xm:sqref>
        </x14:conditionalFormatting>
      </x14:conditionalFormattings>
    </ext>
  </extLst>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21145DE-673E-4A18-A2C0-C139B97C3E6F}">
  <dimension ref="A1:AB51"/>
  <sheetViews>
    <sheetView showGridLines="0" zoomScale="70" zoomScaleNormal="70" workbookViewId="0">
      <pane xSplit="3" ySplit="4" topLeftCell="D12" activePane="bottomRight" state="frozen"/>
      <selection activeCell="K3" sqref="K3:S4"/>
      <selection pane="topRight" activeCell="K3" sqref="K3:S4"/>
      <selection pane="bottomLeft" activeCell="K3" sqref="K3:S4"/>
      <selection pane="bottomRight" activeCell="K3" sqref="K3:S4"/>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24" t="s">
        <v>1015</v>
      </c>
      <c r="L3" s="324"/>
      <c r="M3" s="324"/>
      <c r="N3" s="324"/>
      <c r="O3" s="324"/>
      <c r="P3" s="324"/>
      <c r="Q3" s="324"/>
      <c r="R3" s="324"/>
      <c r="S3" s="324"/>
      <c r="T3" s="63"/>
      <c r="U3" s="63"/>
      <c r="V3" s="63"/>
      <c r="W3" s="10"/>
      <c r="X3" s="10"/>
      <c r="Y3" s="12"/>
      <c r="Z3" s="12"/>
      <c r="AA3" s="12"/>
    </row>
    <row r="4" spans="1:28" ht="35.25" customHeight="1" x14ac:dyDescent="0.35">
      <c r="A4" s="1"/>
      <c r="B4" s="1"/>
      <c r="C4" s="10"/>
      <c r="D4" s="255"/>
      <c r="E4" s="255"/>
      <c r="F4" s="255"/>
      <c r="G4" s="255"/>
      <c r="H4" s="255"/>
      <c r="I4" s="255"/>
      <c r="J4" s="61"/>
      <c r="K4" s="325"/>
      <c r="L4" s="325"/>
      <c r="M4" s="325"/>
      <c r="N4" s="325"/>
      <c r="O4" s="325"/>
      <c r="P4" s="325"/>
      <c r="Q4" s="325"/>
      <c r="R4" s="325"/>
      <c r="S4" s="325"/>
      <c r="T4" s="61"/>
      <c r="U4" s="61"/>
      <c r="V4" s="61"/>
      <c r="W4" s="61"/>
      <c r="X4" s="14"/>
      <c r="Y4" s="21"/>
      <c r="Z4" s="22"/>
      <c r="AA4" s="22"/>
    </row>
    <row r="5" spans="1:28" ht="32.5" x14ac:dyDescent="0.6">
      <c r="A5" s="1"/>
      <c r="B5" s="15"/>
      <c r="C5" s="13"/>
      <c r="D5" s="258" t="s">
        <v>49</v>
      </c>
      <c r="E5" s="258"/>
      <c r="F5" s="258"/>
      <c r="G5" s="258"/>
      <c r="H5" s="258"/>
      <c r="I5" s="258"/>
      <c r="J5" s="26"/>
      <c r="K5" s="258" t="s">
        <v>678</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Mais que cumpre</v>
      </c>
      <c r="E7" s="47">
        <f>IF($D7="Não cumpre",0,IF($D7="Parcial",$E$18*0.4,IF($D7="Cumpre",$E$18*0.7,IF($D7="Mais que cumpre",$E$18*0.85,IF($D7="Melhor Prática",$E$18,0)))))</f>
        <v>8.5000000000000006E-3</v>
      </c>
      <c r="F7" s="48">
        <f>IF($K$24&lt;&gt;"",IF($K$24=3,3,IF($K$24=2,2,1)),"")</f>
        <v>3</v>
      </c>
      <c r="G7" s="48">
        <f>IF($N$24&lt;&gt;"",IF($N$24=3,3,IF($N$24=2,2,1)),"")</f>
        <v>3</v>
      </c>
      <c r="H7" s="48">
        <f>IF($Q$24&lt;&gt;"",IF($Q$24=3,3,IF($Q$24=2,2,1)),"")</f>
        <v>3</v>
      </c>
      <c r="I7" s="48">
        <f>IF($T$24&lt;&gt;"",IF($T$24=3,3,IF($T$24=2,2,1)),"")</f>
        <v>1</v>
      </c>
      <c r="J7" s="32"/>
      <c r="K7" s="49" t="s">
        <v>679</v>
      </c>
      <c r="L7" s="46" t="s">
        <v>60</v>
      </c>
      <c r="M7" s="260" t="s">
        <v>1016</v>
      </c>
      <c r="N7" s="260"/>
      <c r="O7" s="260"/>
      <c r="P7" s="46" t="s">
        <v>62</v>
      </c>
      <c r="Q7" s="260"/>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f>IF(Q10="Junho",6,IF(Q10="Julho",7,IF(Q10="Agosto",8,IF(Q10="Setembro",9,IF(Q10="Outubro",10,"")))))</f>
        <v>8</v>
      </c>
      <c r="R9" s="35"/>
      <c r="S9" s="92" t="str">
        <f>IF(S10="Junho",6,IF(S10="Julho",7,IF(S10="Agosto",8,IF(S10="Setembro",9,IF(S10="Outubro",10,"")))))</f>
        <v/>
      </c>
      <c r="T9" s="33"/>
      <c r="U9" s="33"/>
      <c r="V9" s="33"/>
      <c r="W9" s="1"/>
      <c r="X9" s="1"/>
    </row>
    <row r="10" spans="1:28" ht="59.25" customHeight="1" outlineLevel="1" x14ac:dyDescent="0.35">
      <c r="A10" s="1"/>
      <c r="B10" s="262" t="s">
        <v>681</v>
      </c>
      <c r="C10" s="262"/>
      <c r="D10" s="110" t="s">
        <v>85</v>
      </c>
      <c r="E10" s="51">
        <f>IF($D10="Não cumpre",0,IF($D10="Parcial",$E$18*0.4,IF($D10="Cumpre",$E$18*0.7,IF($D10="Mais que cumpre",$E$18*0.85,IF($D10="Melhor Prática",$E$18,0)))))</f>
        <v>0.01</v>
      </c>
      <c r="F10" s="52" t="str">
        <f>IF(K20="D","D","-")</f>
        <v>-</v>
      </c>
      <c r="G10" s="52" t="str">
        <f>IF(N20="D","D","-")</f>
        <v>-</v>
      </c>
      <c r="H10" s="52" t="str">
        <f>IF(Q20="D","D","-")</f>
        <v>D</v>
      </c>
      <c r="I10" s="52" t="str">
        <f>IF(T20="D","D","-")</f>
        <v>-</v>
      </c>
      <c r="J10" s="32"/>
      <c r="K10" s="65" t="s">
        <v>682</v>
      </c>
      <c r="L10" s="50" t="s">
        <v>66</v>
      </c>
      <c r="M10" s="74">
        <v>3</v>
      </c>
      <c r="N10" s="50" t="s">
        <v>67</v>
      </c>
      <c r="O10" s="53" t="s">
        <v>745</v>
      </c>
      <c r="P10" s="50" t="s">
        <v>69</v>
      </c>
      <c r="Q10" s="91" t="s">
        <v>303</v>
      </c>
      <c r="R10" s="50" t="s">
        <v>71</v>
      </c>
      <c r="S10" s="91" t="s">
        <v>830</v>
      </c>
      <c r="T10" s="50" t="s">
        <v>73</v>
      </c>
      <c r="U10" s="53" t="s">
        <v>1017</v>
      </c>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684</v>
      </c>
      <c r="C12" s="263"/>
      <c r="D12" s="265" t="str">
        <f>IF(F12="","",IF(AND(I12=3,H12=3,G12=3,F12=3),"Melhor Prática",
IF(AND(H12=3,G12=3,F12=3),"Mais que cumpre",
IF(AND(G12=3,F12=3),"Cumpre",
IF(F12=3,"Parcial","Não cumpre")))))</f>
        <v>Mais que cumpre</v>
      </c>
      <c r="E12" s="266">
        <f>IF($D12="Não cumpre",0,IF($D12="Parcial",$E$18*0.4,IF($D12="Cumpre",$E$18*0.7,IF($D12="Mais que cumpre",$E$18*0.85,IF($D12="Melhor Prática",$E$18,0)))))</f>
        <v>8.5000000000000006E-3</v>
      </c>
      <c r="F12" s="261">
        <f>IF($L$24&lt;&gt;"",IF($L$24=3,3,IF($L$24=2,2,1)),"")</f>
        <v>3</v>
      </c>
      <c r="G12" s="261">
        <f>IF($O$24&lt;&gt;"",IF($O$24=3,3,IF($O$24=2,2,1)),"")</f>
        <v>3</v>
      </c>
      <c r="H12" s="261">
        <f>IF($R$24&lt;&gt;"",IF($R$24=3,3,IF($R$24=2,2,1)),"")</f>
        <v>3</v>
      </c>
      <c r="I12" s="261" t="str">
        <f>IF($U$24&lt;&gt;"",IF($U$24=3,3,IF($U$24=2,2,1)),"")</f>
        <v/>
      </c>
      <c r="J12" s="32"/>
      <c r="K12" s="299" t="s">
        <v>76</v>
      </c>
      <c r="L12" s="251"/>
      <c r="M12" s="249"/>
      <c r="N12" s="250"/>
      <c r="O12" s="299" t="s">
        <v>76</v>
      </c>
      <c r="P12" s="251"/>
      <c r="Q12" s="249"/>
      <c r="R12" s="250"/>
      <c r="S12" s="251" t="s">
        <v>76</v>
      </c>
      <c r="T12" s="251"/>
      <c r="U12" s="323"/>
      <c r="V12" s="323"/>
      <c r="W12" s="9"/>
      <c r="X12" s="9"/>
      <c r="Y12" s="23"/>
      <c r="Z12" s="2"/>
      <c r="AA12" s="2"/>
      <c r="AB12" s="2"/>
    </row>
    <row r="13" spans="1:28" ht="35.25" customHeight="1" outlineLevel="1" x14ac:dyDescent="0.35">
      <c r="A13" s="1"/>
      <c r="B13" s="264"/>
      <c r="C13" s="264"/>
      <c r="D13" s="265"/>
      <c r="E13" s="266"/>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79</v>
      </c>
      <c r="W13" s="1"/>
      <c r="X13" s="1"/>
      <c r="Z13" s="3"/>
      <c r="AA13" s="4"/>
      <c r="AB13" s="5"/>
    </row>
    <row r="14" spans="1:28" ht="18.75" customHeight="1" outlineLevel="1" x14ac:dyDescent="0.35">
      <c r="A14" s="1"/>
      <c r="B14" s="264"/>
      <c r="C14" s="264"/>
      <c r="D14" s="265"/>
      <c r="E14" s="266"/>
      <c r="F14" s="38"/>
      <c r="G14" s="38"/>
      <c r="H14" s="38"/>
      <c r="I14" s="38"/>
      <c r="J14" s="32"/>
      <c r="K14" s="238"/>
      <c r="L14" s="239"/>
      <c r="M14" s="239"/>
      <c r="N14" s="243"/>
      <c r="O14" s="238"/>
      <c r="P14" s="239"/>
      <c r="Q14" s="239"/>
      <c r="R14" s="243"/>
      <c r="S14" s="240"/>
      <c r="T14" s="239"/>
      <c r="U14" s="239"/>
      <c r="V14" s="240"/>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IF(OR(AND(S10=U12,S14&lt;&gt;"finalizado"),AND(S10=Q12,O14&lt;&gt;"finalizado"),AND(S10=M12,K14&lt;&gt;"finalizado")),"Atrasado","À Tempo")),"Não Planificado")</f>
        <v>À Tempo</v>
      </c>
      <c r="E15" s="244"/>
      <c r="F15" s="244"/>
      <c r="G15" s="244"/>
      <c r="H15" s="244"/>
      <c r="I15" s="244"/>
      <c r="J15" s="26"/>
      <c r="K15" s="238"/>
      <c r="L15" s="239"/>
      <c r="M15" s="239"/>
      <c r="N15" s="243"/>
      <c r="O15" s="238"/>
      <c r="P15" s="239"/>
      <c r="Q15" s="239"/>
      <c r="R15" s="243"/>
      <c r="S15" s="240"/>
      <c r="T15" s="239"/>
      <c r="U15" s="239"/>
      <c r="V15" s="240"/>
      <c r="W15" s="1"/>
      <c r="X15" s="1"/>
      <c r="Z15" s="6"/>
      <c r="AA15" s="7"/>
      <c r="AB15" s="7"/>
    </row>
    <row r="16" spans="1:28" ht="21" customHeight="1" x14ac:dyDescent="0.4">
      <c r="A16" s="1"/>
      <c r="B16" s="17"/>
      <c r="C16" s="17"/>
      <c r="D16" s="9"/>
      <c r="E16" s="86" t="str">
        <f>IF(COUNTA(F16:I16)=0,"NBC","BC")</f>
        <v>NBC</v>
      </c>
      <c r="F16" s="86"/>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685</v>
      </c>
      <c r="R17" s="241"/>
      <c r="S17" s="242"/>
      <c r="T17" s="246" t="s">
        <v>85</v>
      </c>
      <c r="U17" s="241"/>
      <c r="V17" s="242"/>
      <c r="W17" s="9"/>
      <c r="X17" s="9"/>
      <c r="Y17" s="23"/>
    </row>
    <row r="18" spans="1:25" ht="20.25" customHeight="1" outlineLevel="2" x14ac:dyDescent="0.35">
      <c r="A18" s="1"/>
      <c r="B18" s="245" t="s">
        <v>317</v>
      </c>
      <c r="C18" s="245"/>
      <c r="D18" s="42" t="s">
        <v>52</v>
      </c>
      <c r="E18" s="39">
        <v>0.01</v>
      </c>
      <c r="F18" s="127"/>
      <c r="G18" s="127"/>
      <c r="H18" s="127"/>
      <c r="I18" s="127"/>
      <c r="J18" s="9"/>
      <c r="K18" s="238" t="s">
        <v>1018</v>
      </c>
      <c r="L18" s="240"/>
      <c r="M18" s="243"/>
      <c r="N18" s="238" t="s">
        <v>1019</v>
      </c>
      <c r="O18" s="240"/>
      <c r="P18" s="243"/>
      <c r="Q18" s="238" t="s">
        <v>1020</v>
      </c>
      <c r="R18" s="240"/>
      <c r="S18" s="243"/>
      <c r="T18" s="238" t="s">
        <v>1021</v>
      </c>
      <c r="U18" s="240"/>
      <c r="V18" s="243"/>
      <c r="W18" s="9"/>
      <c r="X18" s="9"/>
      <c r="Y18" s="23"/>
    </row>
    <row r="19" spans="1:25" ht="141.75" customHeight="1" outlineLevel="2" x14ac:dyDescent="0.35">
      <c r="A19" s="1"/>
      <c r="B19" s="245"/>
      <c r="C19" s="245"/>
      <c r="D19" s="42" t="s">
        <v>91</v>
      </c>
      <c r="E19" s="308" t="s">
        <v>1022</v>
      </c>
      <c r="F19" s="308"/>
      <c r="G19" s="308"/>
      <c r="H19" s="308"/>
      <c r="I19" s="308"/>
      <c r="J19" s="25"/>
      <c r="K19" s="238"/>
      <c r="L19" s="240"/>
      <c r="M19" s="243"/>
      <c r="N19" s="238"/>
      <c r="O19" s="240"/>
      <c r="P19" s="243"/>
      <c r="Q19" s="238"/>
      <c r="R19" s="240"/>
      <c r="S19" s="243"/>
      <c r="T19" s="238"/>
      <c r="U19" s="240"/>
      <c r="V19" s="243"/>
      <c r="W19" s="9"/>
      <c r="X19" s="9"/>
      <c r="Y19" s="23"/>
    </row>
    <row r="20" spans="1:25" ht="18.75" customHeight="1" outlineLevel="2" x14ac:dyDescent="0.35">
      <c r="A20" s="1"/>
      <c r="B20" s="245"/>
      <c r="C20" s="245"/>
      <c r="D20" s="247" t="s">
        <v>93</v>
      </c>
      <c r="E20" s="248" t="s">
        <v>158</v>
      </c>
      <c r="F20" s="248"/>
      <c r="G20" s="248"/>
      <c r="H20" s="248"/>
      <c r="I20" s="248"/>
      <c r="J20" s="25"/>
      <c r="K20" s="238"/>
      <c r="L20" s="240"/>
      <c r="M20" s="243"/>
      <c r="N20" s="238"/>
      <c r="O20" s="240"/>
      <c r="P20" s="243"/>
      <c r="Q20" s="238" t="s">
        <v>306</v>
      </c>
      <c r="R20" s="240"/>
      <c r="S20" s="243"/>
      <c r="T20" s="238"/>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866</v>
      </c>
      <c r="L21" s="240"/>
      <c r="M21" s="243"/>
      <c r="N21" s="238" t="s">
        <v>544</v>
      </c>
      <c r="O21" s="240"/>
      <c r="P21" s="243"/>
      <c r="Q21" s="238" t="s">
        <v>1023</v>
      </c>
      <c r="R21" s="240"/>
      <c r="S21" s="243"/>
      <c r="T21" s="238" t="s">
        <v>385</v>
      </c>
      <c r="U21" s="240"/>
      <c r="V21" s="243"/>
      <c r="W21" s="9"/>
      <c r="X21" s="9"/>
      <c r="Y21" s="23"/>
    </row>
    <row r="22" spans="1:25" ht="14.5" x14ac:dyDescent="0.35">
      <c r="A22" s="1"/>
      <c r="B22" s="9"/>
      <c r="C22" s="9"/>
      <c r="D22" s="9"/>
      <c r="E22" s="9"/>
      <c r="F22" s="9"/>
      <c r="G22" s="9"/>
      <c r="H22" s="9"/>
      <c r="I22" s="9"/>
      <c r="J22" s="9"/>
      <c r="K22" s="68"/>
      <c r="L22" s="9"/>
      <c r="M22" s="9"/>
      <c r="N22" s="9"/>
      <c r="O22" s="9"/>
      <c r="P22" s="9"/>
      <c r="Q22" s="9"/>
      <c r="R22" s="9"/>
      <c r="S22" s="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54" t="s">
        <v>99</v>
      </c>
      <c r="U23" s="24" t="s">
        <v>100</v>
      </c>
      <c r="V23" s="55" t="s">
        <v>101</v>
      </c>
      <c r="X23" s="9"/>
      <c r="Y23" s="23"/>
    </row>
    <row r="24" spans="1:25" ht="36.75" customHeight="1" x14ac:dyDescent="0.35">
      <c r="A24" s="1"/>
      <c r="B24" s="9"/>
      <c r="C24" s="9"/>
      <c r="D24" s="9"/>
      <c r="F24" s="235" t="s">
        <v>693</v>
      </c>
      <c r="G24" s="236" t="s">
        <v>36</v>
      </c>
      <c r="H24" s="236"/>
      <c r="I24" s="236"/>
      <c r="K24" s="56">
        <v>3</v>
      </c>
      <c r="L24" s="40">
        <v>3</v>
      </c>
      <c r="M24" s="237"/>
      <c r="N24" s="56">
        <v>3</v>
      </c>
      <c r="O24" s="40">
        <v>3</v>
      </c>
      <c r="P24" s="237"/>
      <c r="Q24" s="56">
        <v>3</v>
      </c>
      <c r="R24" s="40">
        <v>3</v>
      </c>
      <c r="S24" s="237"/>
      <c r="T24" s="56">
        <v>1</v>
      </c>
      <c r="U24" s="40"/>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57"/>
      <c r="U25" s="43"/>
      <c r="V25" s="237"/>
      <c r="X25" s="9"/>
      <c r="Y25" s="23"/>
    </row>
    <row r="26" spans="1:25" ht="208.5" customHeight="1" x14ac:dyDescent="0.35">
      <c r="A26" s="1"/>
      <c r="B26" s="9"/>
      <c r="C26" s="9"/>
      <c r="D26" s="9"/>
      <c r="F26" s="235"/>
      <c r="G26" s="236" t="s">
        <v>78</v>
      </c>
      <c r="H26" s="236"/>
      <c r="I26" s="236"/>
      <c r="K26" s="58" t="s">
        <v>1024</v>
      </c>
      <c r="L26" s="45"/>
      <c r="M26" s="237"/>
      <c r="N26" s="58" t="s">
        <v>1025</v>
      </c>
      <c r="O26" s="45"/>
      <c r="P26" s="237"/>
      <c r="Q26" s="58" t="s">
        <v>1026</v>
      </c>
      <c r="R26" s="45" t="s">
        <v>1213</v>
      </c>
      <c r="S26" s="237"/>
      <c r="T26" s="58" t="s">
        <v>1027</v>
      </c>
      <c r="U26" s="45"/>
      <c r="V26" s="237"/>
      <c r="X26" s="9"/>
      <c r="Y26" s="23"/>
    </row>
    <row r="27" spans="1:25" ht="18" customHeight="1" x14ac:dyDescent="0.35">
      <c r="A27" s="1"/>
      <c r="B27" s="9"/>
      <c r="C27" s="9"/>
      <c r="D27" s="9"/>
      <c r="F27" s="235"/>
      <c r="G27" s="236" t="s">
        <v>105</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F24:F49"/>
    <mergeCell ref="G24:I25"/>
    <mergeCell ref="M24:M26"/>
    <mergeCell ref="P24:P26"/>
    <mergeCell ref="S24:S26"/>
    <mergeCell ref="V24:V26"/>
    <mergeCell ref="G26:I26"/>
    <mergeCell ref="G27:I49"/>
    <mergeCell ref="Q20:S20"/>
    <mergeCell ref="T20:V20"/>
    <mergeCell ref="K21:M21"/>
    <mergeCell ref="N21:P21"/>
    <mergeCell ref="Q21:S21"/>
    <mergeCell ref="T21:V21"/>
    <mergeCell ref="T18:V19"/>
    <mergeCell ref="E19:I19"/>
    <mergeCell ref="D20:D21"/>
    <mergeCell ref="E20:I21"/>
    <mergeCell ref="K20:M20"/>
    <mergeCell ref="N20:P20"/>
    <mergeCell ref="D15:I15"/>
    <mergeCell ref="B18:C21"/>
    <mergeCell ref="K18:M19"/>
    <mergeCell ref="N18:P19"/>
    <mergeCell ref="Q18:S19"/>
    <mergeCell ref="Q17:S17"/>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M12:N12"/>
    <mergeCell ref="O12:P12"/>
    <mergeCell ref="K17:M17"/>
    <mergeCell ref="N17:P17"/>
    <mergeCell ref="K14:K15"/>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s>
  <conditionalFormatting sqref="D15:I15">
    <cfRule type="containsText" dxfId="31" priority="2" operator="containsText" text="Finalizado">
      <formula>NOT(ISERROR(SEARCH("Finalizado",D15)))</formula>
    </cfRule>
    <cfRule type="containsText" dxfId="30" priority="3" operator="containsText" text="No Planificado">
      <formula>NOT(ISERROR(SEARCH("No Planificado",D15)))</formula>
    </cfRule>
    <cfRule type="containsText" dxfId="29" priority="4" operator="containsText" text="A Tiempo">
      <formula>NOT(ISERROR(SEARCH("A Tiempo",D15)))</formula>
    </cfRule>
    <cfRule type="containsText" dxfId="28" priority="5" operator="containsText" text="Retrasado">
      <formula>NOT(ISERROR(SEARCH("Retrasado",D15)))</formula>
    </cfRule>
  </conditionalFormatting>
  <conditionalFormatting sqref="F7:F8">
    <cfRule type="iconSet" priority="9">
      <iconSet showValue="0">
        <cfvo type="percent" val="0"/>
        <cfvo type="num" val="2"/>
        <cfvo type="num" val="3"/>
      </iconSet>
    </cfRule>
  </conditionalFormatting>
  <conditionalFormatting sqref="F12 F14">
    <cfRule type="iconSet" priority="7">
      <iconSet showValue="0">
        <cfvo type="percent" val="0"/>
        <cfvo type="num" val="2"/>
        <cfvo type="num" val="3"/>
      </iconSet>
    </cfRule>
  </conditionalFormatting>
  <conditionalFormatting sqref="G7:I8">
    <cfRule type="iconSet" priority="8">
      <iconSet showValue="0">
        <cfvo type="percent" val="0"/>
        <cfvo type="num" val="2"/>
        <cfvo type="num" val="3"/>
      </iconSet>
    </cfRule>
  </conditionalFormatting>
  <conditionalFormatting sqref="G12:I12 G14:I14">
    <cfRule type="iconSet" priority="6">
      <iconSet showValue="0">
        <cfvo type="percent" val="0"/>
        <cfvo type="num" val="2"/>
        <cfvo type="num" val="3"/>
      </iconSet>
    </cfRule>
  </conditionalFormatting>
  <conditionalFormatting sqref="K24:L24 N24:O24 Q24:R24 T24:U24">
    <cfRule type="iconSet" priority="10">
      <iconSet showValue="0">
        <cfvo type="percent" val="0"/>
        <cfvo type="num" val="2"/>
        <cfvo type="num" val="3"/>
      </iconSet>
    </cfRule>
  </conditionalFormatting>
  <conditionalFormatting sqref="K25:L25">
    <cfRule type="containsText" dxfId="27" priority="20" operator="containsText" text="PENDIENTE">
      <formula>NOT(ISERROR(SEARCH("PENDIENTE",K25)))</formula>
    </cfRule>
    <cfRule type="containsText" dxfId="26" priority="21" operator="containsText" text="NO VALIDADO">
      <formula>NOT(ISERROR(SEARCH("NO VALIDADO",K25)))</formula>
    </cfRule>
    <cfRule type="containsText" dxfId="25" priority="22" operator="containsText" text="VALIDADO">
      <formula>NOT(ISERROR(SEARCH("VALIDADO",K25)))</formula>
    </cfRule>
  </conditionalFormatting>
  <conditionalFormatting sqref="N25:O25">
    <cfRule type="containsText" dxfId="24" priority="17" operator="containsText" text="PENDIENTE">
      <formula>NOT(ISERROR(SEARCH("PENDIENTE",N25)))</formula>
    </cfRule>
    <cfRule type="containsText" dxfId="23" priority="18" operator="containsText" text="NO VALIDADO">
      <formula>NOT(ISERROR(SEARCH("NO VALIDADO",N25)))</formula>
    </cfRule>
    <cfRule type="containsText" dxfId="22" priority="19" operator="containsText" text="VALIDADO">
      <formula>NOT(ISERROR(SEARCH("VALIDADO",N25)))</formula>
    </cfRule>
  </conditionalFormatting>
  <conditionalFormatting sqref="Q25:R25">
    <cfRule type="containsText" dxfId="21" priority="14" operator="containsText" text="PENDIENTE">
      <formula>NOT(ISERROR(SEARCH("PENDIENTE",Q25)))</formula>
    </cfRule>
    <cfRule type="containsText" dxfId="20" priority="15" operator="containsText" text="NO VALIDADO">
      <formula>NOT(ISERROR(SEARCH("NO VALIDADO",Q25)))</formula>
    </cfRule>
    <cfRule type="containsText" dxfId="19" priority="16" operator="containsText" text="VALIDADO">
      <formula>NOT(ISERROR(SEARCH("VALIDADO",Q25)))</formula>
    </cfRule>
  </conditionalFormatting>
  <conditionalFormatting sqref="T25:U25">
    <cfRule type="containsText" dxfId="18" priority="11" operator="containsText" text="PENDIENTE">
      <formula>NOT(ISERROR(SEARCH("PENDIENTE",T25)))</formula>
    </cfRule>
    <cfRule type="containsText" dxfId="17" priority="12" operator="containsText" text="NO VALIDADO">
      <formula>NOT(ISERROR(SEARCH("NO VALIDADO",T25)))</formula>
    </cfRule>
    <cfRule type="containsText" dxfId="16" priority="13" operator="containsText" text="VALIDADO">
      <formula>NOT(ISERROR(SEARCH("VALIDADO",T25)))</formula>
    </cfRule>
  </conditionalFormatting>
  <dataValidations count="6">
    <dataValidation type="list" allowBlank="1" showInputMessage="1" showErrorMessage="1" sqref="D10" xr:uid="{E089905C-82CC-4AE5-892F-5A0A42A0AAB1}">
      <formula1>"No Cumple, Parcial,Cumple,Más que Cumple,Mejor Práctica"</formula1>
    </dataValidation>
    <dataValidation type="list" allowBlank="1" showInputMessage="1" showErrorMessage="1" sqref="S10 Q10" xr:uid="{8D5E5D9B-6104-43EA-BC2C-66A4469262C3}">
      <formula1>"Junio,Julio,Agosto,Septiembre,Octubre"</formula1>
    </dataValidation>
    <dataValidation type="list" allowBlank="1" showInputMessage="1" showErrorMessage="1" sqref="O10" xr:uid="{275C813E-551D-44EB-803B-8BA33B45C6B3}">
      <formula1>"Alta,Baja,No Planificado"</formula1>
    </dataValidation>
    <dataValidation type="list" allowBlank="1" showInputMessage="1" showErrorMessage="1" sqref="AB14:AB15 R14:R15 N14:N15 V14:V15" xr:uid="{3936792B-D2E4-4773-85B5-6F287796366C}">
      <formula1>"No Cumple, Parcial, Cumple, Más que Cumple, Mejor Práctica"</formula1>
    </dataValidation>
    <dataValidation type="list" allowBlank="1" showInputMessage="1" showErrorMessage="1" sqref="M12 Q12 U12" xr:uid="{686C798A-3307-4C2B-AC35-D51B98446A22}">
      <formula1>"Mayo,Junio,Julio,Agosto,Septiembre,Octubre"</formula1>
    </dataValidation>
    <dataValidation type="list" allowBlank="1" showInputMessage="1" showErrorMessage="1" sqref="K14:K15 O14:O15 S14:S15" xr:uid="{FF3F09A3-9C53-4257-9B63-E902B11FCD42}">
      <formula1>"No Iniciado, En Progreso,Finalizado"</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1" id="{40CABD92-E149-4493-8639-2B6416F2FFD7}">
            <x14:iconSet iconSet="3Stars" showValue="0">
              <x14:cfvo type="percent">
                <xm:f>0</xm:f>
              </x14:cfvo>
              <x14:cfvo type="num">
                <xm:f>2</xm:f>
              </x14:cfvo>
              <x14:cfvo type="num">
                <xm:f>3</xm:f>
              </x14:cfvo>
            </x14:iconSet>
          </x14:cfRule>
          <xm:sqref>M10</xm:sqref>
        </x14:conditionalFormatting>
      </x14:conditionalFormattings>
    </ext>
  </extLst>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A37C8C5-9833-4021-A0AB-C25B4CBE0BEE}">
  <dimension ref="A1:AB51"/>
  <sheetViews>
    <sheetView showGridLines="0" zoomScale="70" zoomScaleNormal="70" workbookViewId="0">
      <pane xSplit="3" ySplit="4" topLeftCell="K21" activePane="bottomRight" state="frozen"/>
      <selection activeCell="K3" sqref="K3:S4"/>
      <selection pane="topRight" activeCell="K3" sqref="K3:S4"/>
      <selection pane="bottomLeft" activeCell="K3" sqref="K3:S4"/>
      <selection pane="bottomRight" activeCell="K3" sqref="K3:S4"/>
    </sheetView>
  </sheetViews>
  <sheetFormatPr defaultColWidth="0" defaultRowHeight="15" customHeight="1" zeroHeight="1" outlineLevelRow="2" outlineLevelCol="1" x14ac:dyDescent="0.35"/>
  <cols>
    <col min="1" max="1" width="1.26953125" customWidth="1"/>
    <col min="2" max="2" width="4.7265625" customWidth="1"/>
    <col min="3" max="3" width="20.1796875" customWidth="1"/>
    <col min="4" max="4" width="17.453125" customWidth="1" outlineLevel="1"/>
    <col min="5" max="5" width="10" customWidth="1" outlineLevel="1"/>
    <col min="6" max="8" width="6.1796875" customWidth="1" outlineLevel="1"/>
    <col min="9" max="9" width="6.26953125" customWidth="1" outlineLevel="1"/>
    <col min="10" max="10" width="2.1796875" customWidth="1"/>
    <col min="11" max="23" width="23" customWidth="1"/>
    <col min="24" max="24" width="17" hidden="1" customWidth="1"/>
    <col min="25" max="25" width="16.453125" hidden="1" customWidth="1"/>
    <col min="26" max="26" width="10.54296875" hidden="1" customWidth="1"/>
    <col min="27" max="27" width="16.81640625" hidden="1" customWidth="1"/>
    <col min="28" max="28" width="14.54296875" hidden="1" customWidth="1"/>
  </cols>
  <sheetData>
    <row r="1" spans="1:28" ht="11.25" customHeight="1" x14ac:dyDescent="0.35">
      <c r="A1" s="13"/>
      <c r="B1" s="13"/>
      <c r="C1" s="13"/>
      <c r="D1" s="13"/>
      <c r="E1" s="13"/>
      <c r="F1" s="13"/>
      <c r="G1" s="13"/>
      <c r="H1" s="13"/>
      <c r="I1" s="13"/>
      <c r="J1" s="13"/>
      <c r="K1" s="13"/>
      <c r="L1" s="13"/>
      <c r="M1" s="13"/>
      <c r="N1" s="13"/>
      <c r="O1" s="13"/>
      <c r="P1" s="13"/>
      <c r="Q1" s="13"/>
      <c r="R1" s="13"/>
      <c r="S1" s="13"/>
      <c r="T1" s="13"/>
      <c r="U1" s="13"/>
      <c r="V1" s="13"/>
      <c r="W1" s="13"/>
      <c r="X1" s="13"/>
      <c r="Y1" s="19"/>
      <c r="Z1" s="19"/>
      <c r="AA1" s="19"/>
    </row>
    <row r="2" spans="1:28" ht="43.5" customHeight="1" x14ac:dyDescent="0.5">
      <c r="A2" s="1"/>
      <c r="C2" s="11"/>
      <c r="D2" s="253" t="s">
        <v>0</v>
      </c>
      <c r="E2" s="253"/>
      <c r="F2" s="253"/>
      <c r="G2" s="253"/>
      <c r="H2" s="253"/>
      <c r="I2" s="253"/>
      <c r="J2" s="62"/>
      <c r="K2" s="62"/>
      <c r="L2" s="62"/>
      <c r="M2" s="62"/>
      <c r="N2" s="62"/>
      <c r="O2" s="62"/>
      <c r="P2" s="62"/>
      <c r="Q2" s="62"/>
      <c r="R2" s="62"/>
      <c r="S2" s="62"/>
      <c r="T2" s="62"/>
      <c r="U2" s="62"/>
      <c r="V2" s="62"/>
      <c r="W2" s="11"/>
      <c r="X2" s="11"/>
      <c r="Y2" s="20"/>
      <c r="Z2" s="20"/>
      <c r="AA2" s="20"/>
    </row>
    <row r="3" spans="1:28" ht="19.5" customHeight="1" x14ac:dyDescent="0.35">
      <c r="A3" s="1"/>
      <c r="C3" s="10"/>
      <c r="D3" s="254" t="s">
        <v>1</v>
      </c>
      <c r="E3" s="254"/>
      <c r="F3" s="254"/>
      <c r="G3" s="254"/>
      <c r="H3" s="254"/>
      <c r="I3" s="254"/>
      <c r="J3" s="63"/>
      <c r="K3" s="324" t="s">
        <v>1028</v>
      </c>
      <c r="L3" s="324"/>
      <c r="M3" s="324"/>
      <c r="N3" s="324"/>
      <c r="O3" s="324"/>
      <c r="P3" s="324"/>
      <c r="Q3" s="324"/>
      <c r="R3" s="324"/>
      <c r="S3" s="324"/>
      <c r="T3" s="63"/>
      <c r="U3" s="63"/>
      <c r="V3" s="63"/>
      <c r="W3" s="10"/>
      <c r="X3" s="10"/>
      <c r="Y3" s="12"/>
      <c r="Z3" s="12"/>
      <c r="AA3" s="12"/>
    </row>
    <row r="4" spans="1:28" ht="35.25" customHeight="1" x14ac:dyDescent="0.35">
      <c r="A4" s="1"/>
      <c r="B4" s="1"/>
      <c r="C4" s="10"/>
      <c r="D4" s="255"/>
      <c r="E4" s="255"/>
      <c r="F4" s="255"/>
      <c r="G4" s="255"/>
      <c r="H4" s="255"/>
      <c r="I4" s="255"/>
      <c r="J4" s="61"/>
      <c r="K4" s="325"/>
      <c r="L4" s="325"/>
      <c r="M4" s="325"/>
      <c r="N4" s="325"/>
      <c r="O4" s="325"/>
      <c r="P4" s="325"/>
      <c r="Q4" s="325"/>
      <c r="R4" s="325"/>
      <c r="S4" s="325"/>
      <c r="T4" s="61"/>
      <c r="U4" s="61"/>
      <c r="V4" s="61"/>
      <c r="W4" s="61"/>
      <c r="X4" s="14"/>
      <c r="Y4" s="21"/>
      <c r="Z4" s="22"/>
      <c r="AA4" s="22"/>
    </row>
    <row r="5" spans="1:28" ht="32.5" x14ac:dyDescent="0.6">
      <c r="A5" s="1"/>
      <c r="B5" s="15"/>
      <c r="C5" s="13"/>
      <c r="D5" s="258" t="s">
        <v>49</v>
      </c>
      <c r="E5" s="258"/>
      <c r="F5" s="258"/>
      <c r="G5" s="258"/>
      <c r="H5" s="258"/>
      <c r="I5" s="258"/>
      <c r="J5" s="26"/>
      <c r="K5" s="258" t="s">
        <v>678</v>
      </c>
      <c r="L5" s="258"/>
      <c r="M5" s="258"/>
      <c r="N5" s="258"/>
      <c r="O5" s="258"/>
      <c r="P5" s="258"/>
      <c r="Q5" s="258"/>
      <c r="R5" s="258"/>
      <c r="S5" s="27"/>
      <c r="T5" s="25"/>
      <c r="U5" s="25"/>
      <c r="V5" s="25"/>
      <c r="W5" s="9"/>
      <c r="X5" s="9"/>
      <c r="Y5" s="23"/>
    </row>
    <row r="6" spans="1:28" ht="33" customHeight="1" x14ac:dyDescent="0.8">
      <c r="A6" s="1"/>
      <c r="B6" s="15"/>
      <c r="C6" s="15"/>
      <c r="D6" s="28" t="s">
        <v>295</v>
      </c>
      <c r="E6" s="28" t="s">
        <v>52</v>
      </c>
      <c r="F6" s="28" t="s">
        <v>53</v>
      </c>
      <c r="G6" s="28" t="s">
        <v>54</v>
      </c>
      <c r="H6" s="28" t="s">
        <v>55</v>
      </c>
      <c r="I6" s="28" t="s">
        <v>56</v>
      </c>
      <c r="J6" s="29"/>
      <c r="K6" s="44" t="s">
        <v>57</v>
      </c>
      <c r="L6" s="66"/>
      <c r="M6" s="30"/>
      <c r="N6" s="30"/>
      <c r="O6" s="30"/>
      <c r="P6" s="30"/>
      <c r="Q6" s="30"/>
      <c r="R6" s="31"/>
      <c r="S6" s="31"/>
      <c r="T6" s="25"/>
      <c r="U6" s="25"/>
      <c r="V6" s="25"/>
      <c r="W6" s="9"/>
      <c r="X6" s="9"/>
      <c r="Y6" s="23"/>
    </row>
    <row r="7" spans="1:28" ht="78" customHeight="1" outlineLevel="1" x14ac:dyDescent="0.35">
      <c r="A7" s="1"/>
      <c r="B7" s="259" t="s">
        <v>58</v>
      </c>
      <c r="C7" s="259"/>
      <c r="D7" s="67" t="str">
        <f>IF(F7="","",IF(AND(I7=3,H7=3,G7=3,F7=3),"Melhor Prática",
IF(AND(H7=3,G7=3,F7=3),"Mais que cumpre",
IF(AND(G7=3,F7=3),"Cumpre",
IF(F7=3,"Parcial","Não cumpre")))))</f>
        <v>Melhor Prática</v>
      </c>
      <c r="E7" s="47">
        <f>IF($D7="Não cumpre",0,IF($D7="Parcial",$E$18*0.4,IF($D7="Cumpre",$E$18*0.7,IF($D7="Mais que cumpre",$E$18*0.85,IF($D7="Melhor Prática",$E$18,0)))))</f>
        <v>5.0000000000000001E-3</v>
      </c>
      <c r="F7" s="48">
        <f>IF($K$24&lt;&gt;"",IF($K$24=3,3,IF($K$24=2,2,1)),"")</f>
        <v>3</v>
      </c>
      <c r="G7" s="48">
        <f>IF($N$24&lt;&gt;"",IF($N$24=3,3,IF($N$24=2,2,1)),"")</f>
        <v>3</v>
      </c>
      <c r="H7" s="48">
        <f>IF($Q$24&lt;&gt;"",IF($Q$24=3,3,IF($Q$24=2,2,1)),"")</f>
        <v>3</v>
      </c>
      <c r="I7" s="48">
        <f>IF($T$24&lt;&gt;"",IF($T$24=3,3,IF($T$24=2,2,1)),"")</f>
        <v>3</v>
      </c>
      <c r="J7" s="32"/>
      <c r="K7" s="49" t="s">
        <v>679</v>
      </c>
      <c r="L7" s="46" t="s">
        <v>60</v>
      </c>
      <c r="M7" s="260" t="s">
        <v>1029</v>
      </c>
      <c r="N7" s="260"/>
      <c r="O7" s="260"/>
      <c r="P7" s="46" t="s">
        <v>62</v>
      </c>
      <c r="Q7" s="260"/>
      <c r="R7" s="260"/>
      <c r="S7" s="260"/>
      <c r="U7" s="25"/>
      <c r="V7" s="25"/>
      <c r="W7" s="9"/>
      <c r="X7" s="9"/>
      <c r="Y7" s="23"/>
    </row>
    <row r="8" spans="1:28" ht="14.25" customHeight="1" outlineLevel="1" x14ac:dyDescent="0.35">
      <c r="A8" s="1"/>
      <c r="B8" s="64"/>
      <c r="C8" s="64"/>
      <c r="D8" s="67"/>
      <c r="E8" s="47"/>
      <c r="F8" s="48"/>
      <c r="G8" s="48"/>
      <c r="H8" s="48"/>
      <c r="I8" s="48"/>
      <c r="J8" s="32"/>
      <c r="K8" s="49"/>
      <c r="L8" s="46"/>
      <c r="M8" s="260"/>
      <c r="N8" s="260"/>
      <c r="O8" s="260"/>
      <c r="P8" s="46"/>
      <c r="Q8" s="260"/>
      <c r="R8" s="260"/>
      <c r="S8" s="260"/>
      <c r="U8" s="25"/>
      <c r="V8" s="25"/>
      <c r="W8" s="9"/>
      <c r="X8" s="9"/>
      <c r="Y8" s="23"/>
    </row>
    <row r="9" spans="1:28" ht="9.75" customHeight="1" x14ac:dyDescent="0.45">
      <c r="A9" s="1"/>
      <c r="B9" s="1"/>
      <c r="C9" s="1"/>
      <c r="D9" s="34"/>
      <c r="E9" s="35"/>
      <c r="F9" s="35"/>
      <c r="G9" s="35"/>
      <c r="H9" s="35"/>
      <c r="I9" s="35"/>
      <c r="J9" s="35"/>
      <c r="K9" s="35"/>
      <c r="L9" s="35"/>
      <c r="M9" s="35"/>
      <c r="N9" s="35"/>
      <c r="O9" s="35"/>
      <c r="P9" s="35"/>
      <c r="Q9" s="92" t="str">
        <f>IF(Q10="Junho",6,IF(Q10="Julho",7,IF(Q10="Agosto",8,IF(Q10="Setembro",9,IF(Q10="Outubro",10,"")))))</f>
        <v/>
      </c>
      <c r="R9" s="35"/>
      <c r="S9" s="92" t="str">
        <f>IF(S10="Junho",6,IF(S10="Julho",7,IF(S10="Agosto",8,IF(S10="Setembro",9,IF(S10="Outubro",10,"")))))</f>
        <v/>
      </c>
      <c r="T9" s="33"/>
      <c r="U9" s="33"/>
      <c r="V9" s="33"/>
      <c r="W9" s="1"/>
      <c r="X9" s="1"/>
    </row>
    <row r="10" spans="1:28" ht="59.25" customHeight="1" outlineLevel="1" x14ac:dyDescent="0.35">
      <c r="A10" s="1"/>
      <c r="B10" s="262" t="s">
        <v>681</v>
      </c>
      <c r="C10" s="262"/>
      <c r="D10" s="110" t="s">
        <v>85</v>
      </c>
      <c r="E10" s="51">
        <f>IF($D10="Não cumpre",0,IF($D10="Parcial",$E$18*0.4,IF($D10="Cumpre",$E$18*0.7,IF($D10="Mais que cumpre",$E$18*0.85,IF($D10="Melhor Prática",$E$18,0)))))</f>
        <v>5.0000000000000001E-3</v>
      </c>
      <c r="F10" s="52" t="str">
        <f>IF(K20="D","D","-")</f>
        <v>-</v>
      </c>
      <c r="G10" s="52" t="str">
        <f>IF(N20="D","D","-")</f>
        <v>-</v>
      </c>
      <c r="H10" s="52" t="str">
        <f>IF(Q20="D","D","-")</f>
        <v>-</v>
      </c>
      <c r="I10" s="52" t="str">
        <f>IF(T20="D","D","-")</f>
        <v>-</v>
      </c>
      <c r="J10" s="32"/>
      <c r="K10" s="65" t="s">
        <v>682</v>
      </c>
      <c r="L10" s="50" t="s">
        <v>66</v>
      </c>
      <c r="M10" s="74">
        <v>1</v>
      </c>
      <c r="N10" s="50" t="s">
        <v>67</v>
      </c>
      <c r="O10" s="53" t="s">
        <v>683</v>
      </c>
      <c r="P10" s="50" t="s">
        <v>69</v>
      </c>
      <c r="Q10" s="91"/>
      <c r="R10" s="50" t="s">
        <v>71</v>
      </c>
      <c r="S10" s="91"/>
      <c r="T10" s="50" t="s">
        <v>73</v>
      </c>
      <c r="U10" s="53"/>
      <c r="V10" s="25"/>
      <c r="W10" s="9"/>
      <c r="X10" s="9"/>
      <c r="Y10" s="23"/>
    </row>
    <row r="11" spans="1:28" ht="20.5" x14ac:dyDescent="0.4">
      <c r="A11" s="1"/>
      <c r="B11" s="17"/>
      <c r="C11" s="17"/>
      <c r="D11" s="36"/>
      <c r="E11" s="31"/>
      <c r="F11" s="37"/>
      <c r="G11" s="37"/>
      <c r="H11" s="37"/>
      <c r="I11" s="37"/>
      <c r="J11" s="31"/>
      <c r="K11" s="25"/>
      <c r="L11" s="25"/>
      <c r="M11" s="25"/>
      <c r="N11" s="25"/>
      <c r="O11" s="25"/>
      <c r="P11" s="25"/>
      <c r="Q11" s="25"/>
      <c r="R11" s="25"/>
      <c r="S11" s="25"/>
      <c r="T11" s="25"/>
      <c r="U11" s="25"/>
      <c r="V11" s="25"/>
      <c r="W11" s="9"/>
      <c r="X11" s="9"/>
      <c r="Y11" s="23"/>
    </row>
    <row r="12" spans="1:28" ht="18" customHeight="1" outlineLevel="1" x14ac:dyDescent="0.35">
      <c r="A12" s="1"/>
      <c r="B12" s="263" t="s">
        <v>684</v>
      </c>
      <c r="C12" s="263"/>
      <c r="D12" s="265" t="str">
        <f>IF(F12="","",IF(AND(I12=3,H12=3,G12=3,F12=3),"Melhor Prática",
IF(AND(H12=3,G12=3,F12=3),"Mais que cumpre",
IF(AND(G12=3,F12=3),"Cumpre",
IF(F12=3,"Parcial","Não cumpre")))))</f>
        <v/>
      </c>
      <c r="E12" s="266">
        <f>IF($D12="Não cumpre",0,IF($D12="Parcial",$E$18*0.4,IF($D12="Cumpre",$E$18*0.7,IF($D12="Mais que cumpre",$E$18*0.85,IF($D12="Melhor Prática",$E$18,0)))))</f>
        <v>0</v>
      </c>
      <c r="F12" s="261" t="str">
        <f>IF($L$24&lt;&gt;"",IF($L$24=3,3,IF($L$24=2,2,1)),"")</f>
        <v/>
      </c>
      <c r="G12" s="261" t="str">
        <f>IF($O$24&lt;&gt;"",IF($O$24=3,3,IF($O$24=2,2,1)),"")</f>
        <v/>
      </c>
      <c r="H12" s="261" t="str">
        <f>IF($R$24&lt;&gt;"",IF($R$24=3,3,IF($R$24=2,2,1)),"")</f>
        <v/>
      </c>
      <c r="I12" s="261" t="str">
        <f>IF($U$24&lt;&gt;"",IF($U$24=3,3,IF($U$24=2,2,1)),"")</f>
        <v/>
      </c>
      <c r="J12" s="32"/>
      <c r="K12" s="299" t="s">
        <v>76</v>
      </c>
      <c r="L12" s="251"/>
      <c r="M12" s="249"/>
      <c r="N12" s="250"/>
      <c r="O12" s="299" t="s">
        <v>76</v>
      </c>
      <c r="P12" s="251"/>
      <c r="Q12" s="249"/>
      <c r="R12" s="250"/>
      <c r="S12" s="251" t="s">
        <v>76</v>
      </c>
      <c r="T12" s="251"/>
      <c r="U12" s="323"/>
      <c r="V12" s="323"/>
      <c r="W12" s="9"/>
      <c r="X12" s="9"/>
      <c r="Y12" s="23"/>
      <c r="Z12" s="2"/>
      <c r="AA12" s="2"/>
      <c r="AB12" s="2"/>
    </row>
    <row r="13" spans="1:28" ht="35.25" customHeight="1" outlineLevel="1" x14ac:dyDescent="0.35">
      <c r="A13" s="1"/>
      <c r="B13" s="264"/>
      <c r="C13" s="264"/>
      <c r="D13" s="265"/>
      <c r="E13" s="266"/>
      <c r="F13" s="261"/>
      <c r="G13" s="261"/>
      <c r="H13" s="261"/>
      <c r="I13" s="261"/>
      <c r="J13" s="32"/>
      <c r="K13" s="169" t="s">
        <v>36</v>
      </c>
      <c r="L13" s="252" t="s">
        <v>78</v>
      </c>
      <c r="M13" s="252"/>
      <c r="N13" s="170" t="s">
        <v>79</v>
      </c>
      <c r="O13" s="169" t="s">
        <v>36</v>
      </c>
      <c r="P13" s="252" t="s">
        <v>78</v>
      </c>
      <c r="Q13" s="252"/>
      <c r="R13" s="170" t="s">
        <v>79</v>
      </c>
      <c r="S13" s="100" t="s">
        <v>36</v>
      </c>
      <c r="T13" s="252" t="s">
        <v>78</v>
      </c>
      <c r="U13" s="252"/>
      <c r="V13" s="100" t="s">
        <v>79</v>
      </c>
      <c r="W13" s="1"/>
      <c r="X13" s="1"/>
      <c r="Z13" s="3"/>
      <c r="AA13" s="4"/>
      <c r="AB13" s="5"/>
    </row>
    <row r="14" spans="1:28" ht="18.75" customHeight="1" outlineLevel="1" x14ac:dyDescent="0.35">
      <c r="A14" s="1"/>
      <c r="B14" s="264"/>
      <c r="C14" s="264"/>
      <c r="D14" s="265"/>
      <c r="E14" s="266"/>
      <c r="F14" s="38"/>
      <c r="G14" s="38"/>
      <c r="H14" s="38"/>
      <c r="I14" s="38"/>
      <c r="J14" s="32"/>
      <c r="K14" s="238"/>
      <c r="L14" s="239"/>
      <c r="M14" s="239"/>
      <c r="N14" s="243"/>
      <c r="O14" s="238"/>
      <c r="P14" s="239"/>
      <c r="Q14" s="239"/>
      <c r="R14" s="243"/>
      <c r="S14" s="240"/>
      <c r="T14" s="239"/>
      <c r="U14" s="239"/>
      <c r="V14" s="240"/>
      <c r="W14" s="1"/>
      <c r="X14" s="1"/>
      <c r="Z14" s="6"/>
      <c r="AA14" s="7"/>
      <c r="AB14" s="8"/>
    </row>
    <row r="15" spans="1:28" ht="21" customHeight="1" outlineLevel="1" x14ac:dyDescent="0.35">
      <c r="A15" s="1"/>
      <c r="B15" s="264"/>
      <c r="C15" s="264"/>
      <c r="D15" s="244" t="str">
        <f>IF(S10&lt;&gt;"",IF(OR(S14="finalizado",O14="finalizado",K14="finalizado"),"Finalizado",
IF(OR(AND(S10=U12,S14&lt;&gt;"finalizado"),AND(S10=Q12,O14&lt;&gt;"finalizado"),AND(S10=M12,K14&lt;&gt;"finalizado")),"Atrasado","À Tempo")),"Não Planificado")</f>
        <v>Não Planificado</v>
      </c>
      <c r="E15" s="244"/>
      <c r="F15" s="244"/>
      <c r="G15" s="244"/>
      <c r="H15" s="244"/>
      <c r="I15" s="244"/>
      <c r="J15" s="26"/>
      <c r="K15" s="238"/>
      <c r="L15" s="239"/>
      <c r="M15" s="239"/>
      <c r="N15" s="243"/>
      <c r="O15" s="238"/>
      <c r="P15" s="239"/>
      <c r="Q15" s="239"/>
      <c r="R15" s="243"/>
      <c r="S15" s="240"/>
      <c r="T15" s="239"/>
      <c r="U15" s="239"/>
      <c r="V15" s="240"/>
      <c r="W15" s="1"/>
      <c r="X15" s="1"/>
      <c r="Z15" s="6"/>
      <c r="AA15" s="7"/>
      <c r="AB15" s="7"/>
    </row>
    <row r="16" spans="1:28" ht="21" customHeight="1" x14ac:dyDescent="0.4">
      <c r="A16" s="1"/>
      <c r="B16" s="17"/>
      <c r="C16" s="17"/>
      <c r="D16" s="9"/>
      <c r="E16" s="86" t="str">
        <f>IF(COUNTA(F16:I16)=0,"NBC","BC")</f>
        <v>NBC</v>
      </c>
      <c r="F16" s="86"/>
      <c r="G16" s="86"/>
      <c r="H16" s="86"/>
      <c r="I16" s="9"/>
      <c r="J16" s="16"/>
      <c r="K16" s="9"/>
      <c r="L16" s="9"/>
      <c r="M16" s="9"/>
      <c r="N16" s="9"/>
      <c r="O16" s="9"/>
      <c r="P16" s="9"/>
      <c r="Q16" s="9"/>
      <c r="R16" s="9"/>
      <c r="S16" s="9"/>
      <c r="T16" s="9"/>
      <c r="U16" s="9"/>
      <c r="V16" s="9"/>
      <c r="W16" s="9"/>
      <c r="X16" s="9"/>
      <c r="Y16" s="23"/>
    </row>
    <row r="17" spans="1:25" ht="21" customHeight="1" x14ac:dyDescent="0.4">
      <c r="A17" s="1"/>
      <c r="B17" s="17"/>
      <c r="C17" s="17"/>
      <c r="D17" s="9"/>
      <c r="E17" s="9"/>
      <c r="F17" s="9"/>
      <c r="G17" s="9"/>
      <c r="H17" s="9"/>
      <c r="I17" s="9"/>
      <c r="J17" s="16"/>
      <c r="K17" s="246" t="s">
        <v>82</v>
      </c>
      <c r="L17" s="241"/>
      <c r="M17" s="242"/>
      <c r="N17" s="246" t="s">
        <v>83</v>
      </c>
      <c r="O17" s="241"/>
      <c r="P17" s="242"/>
      <c r="Q17" s="246" t="s">
        <v>685</v>
      </c>
      <c r="R17" s="241"/>
      <c r="S17" s="242"/>
      <c r="T17" s="246" t="s">
        <v>85</v>
      </c>
      <c r="U17" s="241"/>
      <c r="V17" s="242"/>
      <c r="W17" s="9"/>
      <c r="X17" s="9"/>
      <c r="Y17" s="23"/>
    </row>
    <row r="18" spans="1:25" ht="20.25" customHeight="1" outlineLevel="2" x14ac:dyDescent="0.35">
      <c r="A18" s="1"/>
      <c r="B18" s="245" t="s">
        <v>317</v>
      </c>
      <c r="C18" s="245"/>
      <c r="D18" s="42" t="s">
        <v>52</v>
      </c>
      <c r="E18" s="39">
        <v>5.0000000000000001E-3</v>
      </c>
      <c r="F18" s="127"/>
      <c r="G18" s="127"/>
      <c r="H18" s="127"/>
      <c r="I18" s="127"/>
      <c r="J18" s="9"/>
      <c r="K18" s="238" t="s">
        <v>1030</v>
      </c>
      <c r="L18" s="240"/>
      <c r="M18" s="243"/>
      <c r="N18" s="238" t="s">
        <v>1031</v>
      </c>
      <c r="O18" s="240"/>
      <c r="P18" s="243"/>
      <c r="Q18" s="238" t="s">
        <v>1032</v>
      </c>
      <c r="R18" s="240"/>
      <c r="S18" s="243"/>
      <c r="T18" s="238" t="s">
        <v>1033</v>
      </c>
      <c r="U18" s="240"/>
      <c r="V18" s="243"/>
      <c r="W18" s="9"/>
      <c r="X18" s="9"/>
      <c r="Y18" s="23"/>
    </row>
    <row r="19" spans="1:25" ht="141.75" customHeight="1" outlineLevel="2" x14ac:dyDescent="0.35">
      <c r="A19" s="1"/>
      <c r="B19" s="245"/>
      <c r="C19" s="245"/>
      <c r="D19" s="42" t="s">
        <v>91</v>
      </c>
      <c r="E19" s="308" t="s">
        <v>1034</v>
      </c>
      <c r="F19" s="308"/>
      <c r="G19" s="308"/>
      <c r="H19" s="308"/>
      <c r="I19" s="308"/>
      <c r="J19" s="25"/>
      <c r="K19" s="238"/>
      <c r="L19" s="240"/>
      <c r="M19" s="243"/>
      <c r="N19" s="238"/>
      <c r="O19" s="240"/>
      <c r="P19" s="243"/>
      <c r="Q19" s="238"/>
      <c r="R19" s="240"/>
      <c r="S19" s="243"/>
      <c r="T19" s="238"/>
      <c r="U19" s="240"/>
      <c r="V19" s="243"/>
      <c r="W19" s="9"/>
      <c r="X19" s="9"/>
      <c r="Y19" s="23"/>
    </row>
    <row r="20" spans="1:25" ht="18.75" customHeight="1" outlineLevel="2" x14ac:dyDescent="0.35">
      <c r="A20" s="1"/>
      <c r="B20" s="245"/>
      <c r="C20" s="245"/>
      <c r="D20" s="247" t="s">
        <v>93</v>
      </c>
      <c r="E20" s="248" t="s">
        <v>236</v>
      </c>
      <c r="F20" s="248"/>
      <c r="G20" s="248"/>
      <c r="H20" s="248"/>
      <c r="I20" s="248"/>
      <c r="J20" s="25"/>
      <c r="K20" s="238"/>
      <c r="L20" s="240"/>
      <c r="M20" s="243"/>
      <c r="N20" s="238"/>
      <c r="O20" s="240"/>
      <c r="P20" s="243"/>
      <c r="Q20" s="238"/>
      <c r="R20" s="240"/>
      <c r="S20" s="243"/>
      <c r="T20" s="238"/>
      <c r="U20" s="240"/>
      <c r="V20" s="243"/>
      <c r="W20" s="9"/>
      <c r="X20" s="9"/>
      <c r="Y20" s="23"/>
    </row>
    <row r="21" spans="1:25" ht="40.5" customHeight="1" outlineLevel="2" x14ac:dyDescent="0.35">
      <c r="A21" s="18">
        <v>5.0000000000000001E-3</v>
      </c>
      <c r="B21" s="245"/>
      <c r="C21" s="245"/>
      <c r="D21" s="247"/>
      <c r="E21" s="248"/>
      <c r="F21" s="248"/>
      <c r="G21" s="248"/>
      <c r="H21" s="248"/>
      <c r="I21" s="248"/>
      <c r="J21" s="25"/>
      <c r="K21" s="238" t="s">
        <v>431</v>
      </c>
      <c r="L21" s="240"/>
      <c r="M21" s="243"/>
      <c r="N21" s="238" t="s">
        <v>431</v>
      </c>
      <c r="O21" s="240"/>
      <c r="P21" s="243"/>
      <c r="Q21" s="238" t="s">
        <v>431</v>
      </c>
      <c r="R21" s="240"/>
      <c r="S21" s="243"/>
      <c r="T21" s="238" t="s">
        <v>431</v>
      </c>
      <c r="U21" s="240"/>
      <c r="V21" s="243"/>
      <c r="W21" s="9"/>
      <c r="X21" s="9"/>
      <c r="Y21" s="23"/>
    </row>
    <row r="22" spans="1:25" ht="14.5" x14ac:dyDescent="0.35">
      <c r="A22" s="1"/>
      <c r="B22" s="9"/>
      <c r="C22" s="9"/>
      <c r="D22" s="9"/>
      <c r="E22" s="9"/>
      <c r="F22" s="9"/>
      <c r="G22" s="9"/>
      <c r="H22" s="9"/>
      <c r="I22" s="9"/>
      <c r="J22" s="9"/>
      <c r="K22" s="68"/>
      <c r="L22" s="9"/>
      <c r="M22" s="9"/>
      <c r="N22" s="9"/>
      <c r="O22" s="9"/>
      <c r="P22" s="9"/>
      <c r="Q22" s="9"/>
      <c r="R22" s="9"/>
      <c r="S22" s="9"/>
      <c r="T22" s="9"/>
      <c r="U22" s="9"/>
      <c r="V22" s="69"/>
      <c r="W22" s="9"/>
      <c r="X22" s="9"/>
      <c r="Y22" s="23"/>
    </row>
    <row r="23" spans="1:25" ht="41" x14ac:dyDescent="0.35">
      <c r="A23" s="1"/>
      <c r="B23" s="9"/>
      <c r="C23" s="9"/>
      <c r="D23" s="9"/>
      <c r="G23" s="9"/>
      <c r="H23" s="9"/>
      <c r="K23" s="54" t="s">
        <v>99</v>
      </c>
      <c r="L23" s="24" t="s">
        <v>100</v>
      </c>
      <c r="M23" s="55" t="s">
        <v>101</v>
      </c>
      <c r="N23" s="54" t="s">
        <v>99</v>
      </c>
      <c r="O23" s="24" t="s">
        <v>100</v>
      </c>
      <c r="P23" s="55" t="s">
        <v>101</v>
      </c>
      <c r="Q23" s="54" t="s">
        <v>99</v>
      </c>
      <c r="R23" s="24" t="s">
        <v>100</v>
      </c>
      <c r="S23" s="55" t="s">
        <v>101</v>
      </c>
      <c r="T23" s="54" t="s">
        <v>99</v>
      </c>
      <c r="U23" s="24" t="s">
        <v>100</v>
      </c>
      <c r="V23" s="55" t="s">
        <v>101</v>
      </c>
      <c r="X23" s="9"/>
      <c r="Y23" s="23"/>
    </row>
    <row r="24" spans="1:25" ht="36.75" customHeight="1" x14ac:dyDescent="0.35">
      <c r="A24" s="1"/>
      <c r="B24" s="9"/>
      <c r="C24" s="9"/>
      <c r="D24" s="9"/>
      <c r="F24" s="235" t="s">
        <v>693</v>
      </c>
      <c r="G24" s="236" t="s">
        <v>36</v>
      </c>
      <c r="H24" s="236"/>
      <c r="I24" s="236"/>
      <c r="K24" s="56">
        <v>3</v>
      </c>
      <c r="L24" s="40"/>
      <c r="M24" s="237"/>
      <c r="N24" s="56">
        <v>3</v>
      </c>
      <c r="O24" s="40"/>
      <c r="P24" s="237"/>
      <c r="Q24" s="56">
        <v>3</v>
      </c>
      <c r="R24" s="40"/>
      <c r="S24" s="237"/>
      <c r="T24" s="56">
        <v>3</v>
      </c>
      <c r="U24" s="40"/>
      <c r="V24" s="237"/>
      <c r="X24" s="9"/>
      <c r="Y24" s="23"/>
    </row>
    <row r="25" spans="1:25" ht="19.5" customHeight="1" x14ac:dyDescent="0.35">
      <c r="A25" s="1"/>
      <c r="B25" s="9"/>
      <c r="C25" s="9"/>
      <c r="D25" s="9"/>
      <c r="F25" s="235"/>
      <c r="G25" s="236"/>
      <c r="H25" s="236"/>
      <c r="I25" s="236"/>
      <c r="K25" s="57"/>
      <c r="L25" s="43"/>
      <c r="M25" s="237"/>
      <c r="N25" s="57"/>
      <c r="O25" s="43"/>
      <c r="P25" s="237"/>
      <c r="Q25" s="57"/>
      <c r="R25" s="43"/>
      <c r="S25" s="237"/>
      <c r="T25" s="57"/>
      <c r="U25" s="43"/>
      <c r="V25" s="237"/>
      <c r="X25" s="9"/>
      <c r="Y25" s="23"/>
    </row>
    <row r="26" spans="1:25" ht="208.5" customHeight="1" x14ac:dyDescent="0.35">
      <c r="A26" s="1"/>
      <c r="B26" s="9"/>
      <c r="C26" s="9"/>
      <c r="D26" s="9"/>
      <c r="F26" s="235"/>
      <c r="G26" s="236" t="s">
        <v>78</v>
      </c>
      <c r="H26" s="236"/>
      <c r="I26" s="236"/>
      <c r="K26" s="58" t="s">
        <v>1035</v>
      </c>
      <c r="L26" s="45"/>
      <c r="M26" s="237"/>
      <c r="N26" s="58" t="s">
        <v>1035</v>
      </c>
      <c r="O26" s="45"/>
      <c r="P26" s="237"/>
      <c r="Q26" s="58" t="s">
        <v>1035</v>
      </c>
      <c r="R26" s="45"/>
      <c r="S26" s="237"/>
      <c r="T26" s="58" t="s">
        <v>1035</v>
      </c>
      <c r="U26" s="45"/>
      <c r="V26" s="237"/>
      <c r="X26" s="9"/>
      <c r="Y26" s="23"/>
    </row>
    <row r="27" spans="1:25" ht="18" customHeight="1" x14ac:dyDescent="0.35">
      <c r="A27" s="1"/>
      <c r="B27" s="9"/>
      <c r="C27" s="9"/>
      <c r="D27" s="9"/>
      <c r="F27" s="235"/>
      <c r="G27" s="236" t="s">
        <v>105</v>
      </c>
      <c r="H27" s="236"/>
      <c r="I27" s="236"/>
      <c r="K27" s="59"/>
      <c r="L27" s="25"/>
      <c r="M27" s="60"/>
      <c r="N27" s="59"/>
      <c r="O27" s="25"/>
      <c r="P27" s="101"/>
      <c r="Q27" s="59"/>
      <c r="R27" s="25"/>
      <c r="S27" s="60"/>
      <c r="T27" s="59"/>
      <c r="U27" s="25"/>
      <c r="V27" s="60"/>
      <c r="X27" s="9"/>
      <c r="Y27" s="23"/>
    </row>
    <row r="28" spans="1:25" ht="18" customHeight="1" x14ac:dyDescent="0.35">
      <c r="A28" s="1"/>
      <c r="B28" s="9"/>
      <c r="C28" s="9"/>
      <c r="D28" s="9"/>
      <c r="F28" s="235"/>
      <c r="G28" s="236"/>
      <c r="H28" s="236"/>
      <c r="I28" s="236"/>
      <c r="K28" s="59"/>
      <c r="L28" s="25"/>
      <c r="M28" s="60"/>
      <c r="N28" s="59"/>
      <c r="O28" s="25"/>
      <c r="P28" s="101"/>
      <c r="Q28" s="59"/>
      <c r="R28" s="25"/>
      <c r="S28" s="60"/>
      <c r="T28" s="59"/>
      <c r="U28" s="25"/>
      <c r="V28" s="60"/>
      <c r="X28" s="9"/>
      <c r="Y28" s="23"/>
    </row>
    <row r="29" spans="1:25" ht="18" customHeight="1" x14ac:dyDescent="0.35">
      <c r="A29" s="1"/>
      <c r="B29" s="9"/>
      <c r="C29" s="9"/>
      <c r="D29" s="9"/>
      <c r="F29" s="235"/>
      <c r="G29" s="236"/>
      <c r="H29" s="236"/>
      <c r="I29" s="236"/>
      <c r="K29" s="59"/>
      <c r="L29" s="25"/>
      <c r="M29" s="60"/>
      <c r="N29" s="59"/>
      <c r="O29" s="25"/>
      <c r="P29" s="101"/>
      <c r="Q29" s="59"/>
      <c r="R29" s="25"/>
      <c r="S29" s="60"/>
      <c r="T29" s="59"/>
      <c r="U29" s="25"/>
      <c r="V29" s="60"/>
      <c r="X29" s="9"/>
      <c r="Y29" s="23"/>
    </row>
    <row r="30" spans="1:25" ht="18" customHeight="1" x14ac:dyDescent="0.35">
      <c r="A30" s="1"/>
      <c r="B30" s="9"/>
      <c r="C30" s="9"/>
      <c r="D30" s="9"/>
      <c r="F30" s="235"/>
      <c r="G30" s="236"/>
      <c r="H30" s="236"/>
      <c r="I30" s="236"/>
      <c r="K30" s="59"/>
      <c r="L30" s="25"/>
      <c r="M30" s="60"/>
      <c r="N30" s="59"/>
      <c r="O30" s="25"/>
      <c r="P30" s="101"/>
      <c r="Q30" s="59"/>
      <c r="R30" s="25"/>
      <c r="S30" s="60"/>
      <c r="T30" s="59"/>
      <c r="U30" s="25"/>
      <c r="V30" s="60"/>
      <c r="X30" s="9"/>
      <c r="Y30" s="23"/>
    </row>
    <row r="31" spans="1:25" ht="18" customHeight="1" x14ac:dyDescent="0.35">
      <c r="A31" s="1"/>
      <c r="B31" s="9"/>
      <c r="C31" s="9"/>
      <c r="D31" s="9"/>
      <c r="F31" s="235"/>
      <c r="G31" s="236"/>
      <c r="H31" s="236"/>
      <c r="I31" s="236"/>
      <c r="K31" s="59"/>
      <c r="L31" s="25"/>
      <c r="M31" s="60"/>
      <c r="N31" s="59"/>
      <c r="O31" s="25"/>
      <c r="P31" s="101"/>
      <c r="Q31" s="59"/>
      <c r="R31" s="25"/>
      <c r="S31" s="60"/>
      <c r="T31" s="59"/>
      <c r="U31" s="25"/>
      <c r="V31" s="60"/>
      <c r="X31" s="9"/>
      <c r="Y31" s="23"/>
    </row>
    <row r="32" spans="1:25" ht="18" customHeight="1" x14ac:dyDescent="0.35">
      <c r="A32" s="1"/>
      <c r="B32" s="9"/>
      <c r="C32" s="9"/>
      <c r="D32" s="9"/>
      <c r="F32" s="235"/>
      <c r="G32" s="236"/>
      <c r="H32" s="236"/>
      <c r="I32" s="236"/>
      <c r="K32" s="59"/>
      <c r="L32" s="25"/>
      <c r="M32" s="60"/>
      <c r="N32" s="59"/>
      <c r="O32" s="25"/>
      <c r="P32" s="101"/>
      <c r="Q32" s="59"/>
      <c r="R32" s="25"/>
      <c r="S32" s="60"/>
      <c r="T32" s="59"/>
      <c r="U32" s="25"/>
      <c r="V32" s="60"/>
      <c r="X32" s="9"/>
      <c r="Y32" s="23"/>
    </row>
    <row r="33" spans="1:25" ht="18" customHeight="1" x14ac:dyDescent="0.35">
      <c r="A33" s="1"/>
      <c r="B33" s="9"/>
      <c r="C33" s="9"/>
      <c r="D33" s="9"/>
      <c r="F33" s="235"/>
      <c r="G33" s="236"/>
      <c r="H33" s="236"/>
      <c r="I33" s="236"/>
      <c r="K33" s="59"/>
      <c r="L33" s="25"/>
      <c r="M33" s="60"/>
      <c r="N33" s="59"/>
      <c r="O33" s="25"/>
      <c r="P33" s="101"/>
      <c r="Q33" s="59"/>
      <c r="R33" s="25"/>
      <c r="S33" s="60"/>
      <c r="T33" s="59"/>
      <c r="U33" s="25"/>
      <c r="V33" s="60"/>
      <c r="X33" s="9"/>
      <c r="Y33" s="23"/>
    </row>
    <row r="34" spans="1:25" ht="18" customHeight="1" x14ac:dyDescent="0.35">
      <c r="A34" s="1"/>
      <c r="B34" s="9"/>
      <c r="C34" s="9"/>
      <c r="D34" s="9"/>
      <c r="F34" s="235"/>
      <c r="G34" s="236"/>
      <c r="H34" s="236"/>
      <c r="I34" s="236"/>
      <c r="K34" s="59"/>
      <c r="L34" s="25"/>
      <c r="M34" s="60"/>
      <c r="N34" s="59"/>
      <c r="O34" s="25"/>
      <c r="P34" s="101"/>
      <c r="Q34" s="59"/>
      <c r="R34" s="25"/>
      <c r="S34" s="60"/>
      <c r="T34" s="59"/>
      <c r="U34" s="25"/>
      <c r="V34" s="60"/>
      <c r="X34" s="9"/>
      <c r="Y34" s="23"/>
    </row>
    <row r="35" spans="1:25" ht="18" customHeight="1" x14ac:dyDescent="0.35">
      <c r="A35" s="1"/>
      <c r="B35" s="9"/>
      <c r="C35" s="9"/>
      <c r="D35" s="9"/>
      <c r="F35" s="235"/>
      <c r="G35" s="236"/>
      <c r="H35" s="236"/>
      <c r="I35" s="236"/>
      <c r="K35" s="59"/>
      <c r="L35" s="25"/>
      <c r="M35" s="60"/>
      <c r="N35" s="59"/>
      <c r="O35" s="25"/>
      <c r="P35" s="101"/>
      <c r="Q35" s="59"/>
      <c r="R35" s="25"/>
      <c r="S35" s="60"/>
      <c r="T35" s="59"/>
      <c r="U35" s="25"/>
      <c r="V35" s="60"/>
      <c r="X35" s="9"/>
      <c r="Y35" s="23"/>
    </row>
    <row r="36" spans="1:25" ht="18" customHeight="1" x14ac:dyDescent="0.35">
      <c r="A36" s="1"/>
      <c r="B36" s="9"/>
      <c r="C36" s="9"/>
      <c r="D36" s="9"/>
      <c r="F36" s="235"/>
      <c r="G36" s="236"/>
      <c r="H36" s="236"/>
      <c r="I36" s="236"/>
      <c r="K36" s="59"/>
      <c r="L36" s="25"/>
      <c r="M36" s="60"/>
      <c r="N36" s="59"/>
      <c r="O36" s="25"/>
      <c r="P36" s="101"/>
      <c r="Q36" s="59"/>
      <c r="R36" s="25"/>
      <c r="S36" s="60"/>
      <c r="T36" s="59"/>
      <c r="U36" s="25"/>
      <c r="V36" s="60"/>
      <c r="X36" s="9"/>
      <c r="Y36" s="23"/>
    </row>
    <row r="37" spans="1:25" ht="18" customHeight="1" x14ac:dyDescent="0.35">
      <c r="A37" s="1"/>
      <c r="B37" s="9"/>
      <c r="C37" s="9"/>
      <c r="D37" s="9"/>
      <c r="F37" s="235"/>
      <c r="G37" s="236"/>
      <c r="H37" s="236"/>
      <c r="I37" s="236"/>
      <c r="K37" s="59"/>
      <c r="L37" s="25"/>
      <c r="M37" s="60"/>
      <c r="N37" s="59"/>
      <c r="O37" s="25"/>
      <c r="P37" s="101"/>
      <c r="Q37" s="59"/>
      <c r="R37" s="25"/>
      <c r="S37" s="60"/>
      <c r="T37" s="59"/>
      <c r="U37" s="25"/>
      <c r="V37" s="60"/>
      <c r="X37" s="9"/>
      <c r="Y37" s="23"/>
    </row>
    <row r="38" spans="1:25" ht="18" customHeight="1" x14ac:dyDescent="0.35">
      <c r="A38" s="1"/>
      <c r="B38" s="9"/>
      <c r="C38" s="9"/>
      <c r="D38" s="9"/>
      <c r="F38" s="235"/>
      <c r="G38" s="236"/>
      <c r="H38" s="236"/>
      <c r="I38" s="236"/>
      <c r="K38" s="59"/>
      <c r="L38" s="25"/>
      <c r="M38" s="60"/>
      <c r="N38" s="59"/>
      <c r="O38" s="25"/>
      <c r="P38" s="101"/>
      <c r="Q38" s="59"/>
      <c r="R38" s="25"/>
      <c r="S38" s="60"/>
      <c r="T38" s="59"/>
      <c r="U38" s="25"/>
      <c r="V38" s="60"/>
      <c r="X38" s="9"/>
      <c r="Y38" s="23"/>
    </row>
    <row r="39" spans="1:25" ht="18" customHeight="1" x14ac:dyDescent="0.35">
      <c r="A39" s="1"/>
      <c r="B39" s="9"/>
      <c r="C39" s="9"/>
      <c r="D39" s="9"/>
      <c r="F39" s="235"/>
      <c r="G39" s="236"/>
      <c r="H39" s="236"/>
      <c r="I39" s="236"/>
      <c r="K39" s="59"/>
      <c r="L39" s="25"/>
      <c r="M39" s="60"/>
      <c r="N39" s="59"/>
      <c r="O39" s="25"/>
      <c r="P39" s="101"/>
      <c r="Q39" s="59"/>
      <c r="R39" s="25"/>
      <c r="S39" s="60"/>
      <c r="T39" s="59"/>
      <c r="U39" s="25"/>
      <c r="V39" s="60"/>
      <c r="X39" s="9"/>
      <c r="Y39" s="23"/>
    </row>
    <row r="40" spans="1:25" ht="18" customHeight="1" x14ac:dyDescent="0.35">
      <c r="A40" s="1"/>
      <c r="B40" s="9"/>
      <c r="C40" s="9"/>
      <c r="D40" s="9"/>
      <c r="F40" s="235"/>
      <c r="G40" s="236"/>
      <c r="H40" s="236"/>
      <c r="I40" s="236"/>
      <c r="K40" s="59"/>
      <c r="L40" s="25"/>
      <c r="M40" s="60"/>
      <c r="N40" s="59"/>
      <c r="O40" s="25"/>
      <c r="P40" s="101"/>
      <c r="Q40" s="59"/>
      <c r="R40" s="25"/>
      <c r="S40" s="60"/>
      <c r="T40" s="59"/>
      <c r="U40" s="25"/>
      <c r="V40" s="60"/>
      <c r="X40" s="9"/>
      <c r="Y40" s="23"/>
    </row>
    <row r="41" spans="1:25" ht="18" customHeight="1" x14ac:dyDescent="0.35">
      <c r="A41" s="1"/>
      <c r="B41" s="9"/>
      <c r="C41" s="9"/>
      <c r="D41" s="9"/>
      <c r="F41" s="235"/>
      <c r="G41" s="236"/>
      <c r="H41" s="236"/>
      <c r="I41" s="236"/>
      <c r="K41" s="59"/>
      <c r="L41" s="25"/>
      <c r="M41" s="60"/>
      <c r="N41" s="59"/>
      <c r="O41" s="25"/>
      <c r="P41" s="101"/>
      <c r="Q41" s="59"/>
      <c r="R41" s="25"/>
      <c r="S41" s="60"/>
      <c r="T41" s="59"/>
      <c r="U41" s="25"/>
      <c r="V41" s="60"/>
      <c r="X41" s="9"/>
      <c r="Y41" s="23"/>
    </row>
    <row r="42" spans="1:25" ht="18" customHeight="1" x14ac:dyDescent="0.35">
      <c r="A42" s="1"/>
      <c r="B42" s="9"/>
      <c r="C42" s="9"/>
      <c r="D42" s="9"/>
      <c r="F42" s="235"/>
      <c r="G42" s="236"/>
      <c r="H42" s="236"/>
      <c r="I42" s="236"/>
      <c r="K42" s="59"/>
      <c r="L42" s="25"/>
      <c r="M42" s="60"/>
      <c r="N42" s="59"/>
      <c r="O42" s="25"/>
      <c r="P42" s="101"/>
      <c r="Q42" s="59"/>
      <c r="R42" s="25"/>
      <c r="S42" s="60"/>
      <c r="T42" s="59"/>
      <c r="U42" s="25"/>
      <c r="V42" s="60"/>
      <c r="X42" s="9"/>
      <c r="Y42" s="23"/>
    </row>
    <row r="43" spans="1:25" ht="18" customHeight="1" x14ac:dyDescent="0.35">
      <c r="A43" s="1"/>
      <c r="B43" s="9"/>
      <c r="C43" s="9"/>
      <c r="D43" s="9"/>
      <c r="F43" s="235"/>
      <c r="G43" s="236"/>
      <c r="H43" s="236"/>
      <c r="I43" s="236"/>
      <c r="K43" s="59"/>
      <c r="L43" s="25"/>
      <c r="M43" s="60"/>
      <c r="N43" s="59"/>
      <c r="O43" s="25"/>
      <c r="P43" s="101"/>
      <c r="Q43" s="59"/>
      <c r="R43" s="25"/>
      <c r="S43" s="60"/>
      <c r="T43" s="59"/>
      <c r="U43" s="25"/>
      <c r="V43" s="60"/>
      <c r="X43" s="9"/>
      <c r="Y43" s="23"/>
    </row>
    <row r="44" spans="1:25" ht="18" customHeight="1" x14ac:dyDescent="0.35">
      <c r="A44" s="1"/>
      <c r="B44" s="9"/>
      <c r="C44" s="9"/>
      <c r="D44" s="9"/>
      <c r="F44" s="235"/>
      <c r="G44" s="236"/>
      <c r="H44" s="236"/>
      <c r="I44" s="236"/>
      <c r="K44" s="59"/>
      <c r="L44" s="25"/>
      <c r="M44" s="60"/>
      <c r="N44" s="59"/>
      <c r="O44" s="25"/>
      <c r="P44" s="101"/>
      <c r="Q44" s="59"/>
      <c r="R44" s="25"/>
      <c r="S44" s="60"/>
      <c r="T44" s="59"/>
      <c r="U44" s="25"/>
      <c r="V44" s="60"/>
      <c r="X44" s="9"/>
      <c r="Y44" s="23"/>
    </row>
    <row r="45" spans="1:25" ht="18" customHeight="1" x14ac:dyDescent="0.35">
      <c r="A45" s="1"/>
      <c r="B45" s="9"/>
      <c r="C45" s="9"/>
      <c r="D45" s="9"/>
      <c r="F45" s="235"/>
      <c r="G45" s="236"/>
      <c r="H45" s="236"/>
      <c r="I45" s="236"/>
      <c r="K45" s="59"/>
      <c r="L45" s="25"/>
      <c r="M45" s="60"/>
      <c r="N45" s="59"/>
      <c r="O45" s="25"/>
      <c r="P45" s="101"/>
      <c r="Q45" s="59"/>
      <c r="R45" s="25"/>
      <c r="S45" s="60"/>
      <c r="T45" s="59"/>
      <c r="U45" s="25"/>
      <c r="V45" s="60"/>
      <c r="X45" s="9"/>
      <c r="Y45" s="23"/>
    </row>
    <row r="46" spans="1:25" ht="18" customHeight="1" x14ac:dyDescent="0.35">
      <c r="A46" s="1"/>
      <c r="B46" s="9"/>
      <c r="C46" s="9"/>
      <c r="D46" s="9"/>
      <c r="F46" s="235"/>
      <c r="G46" s="236"/>
      <c r="H46" s="236"/>
      <c r="I46" s="236"/>
      <c r="K46" s="59"/>
      <c r="L46" s="25"/>
      <c r="M46" s="60"/>
      <c r="N46" s="59"/>
      <c r="O46" s="25"/>
      <c r="P46" s="101"/>
      <c r="Q46" s="59"/>
      <c r="R46" s="25"/>
      <c r="S46" s="60"/>
      <c r="T46" s="59"/>
      <c r="U46" s="25"/>
      <c r="V46" s="60"/>
      <c r="X46" s="9"/>
      <c r="Y46" s="23"/>
    </row>
    <row r="47" spans="1:25" ht="18" customHeight="1" x14ac:dyDescent="0.35">
      <c r="A47" s="1"/>
      <c r="B47" s="9"/>
      <c r="C47" s="9"/>
      <c r="D47" s="9"/>
      <c r="F47" s="235"/>
      <c r="G47" s="236"/>
      <c r="H47" s="236"/>
      <c r="I47" s="236"/>
      <c r="K47" s="59"/>
      <c r="L47" s="25"/>
      <c r="M47" s="60"/>
      <c r="N47" s="59"/>
      <c r="O47" s="25"/>
      <c r="P47" s="101"/>
      <c r="Q47" s="59"/>
      <c r="R47" s="25"/>
      <c r="S47" s="60"/>
      <c r="T47" s="59"/>
      <c r="U47" s="25"/>
      <c r="V47" s="60"/>
      <c r="X47" s="9"/>
      <c r="Y47" s="23"/>
    </row>
    <row r="48" spans="1:25" ht="18" customHeight="1" x14ac:dyDescent="0.35">
      <c r="A48" s="1"/>
      <c r="B48" s="9"/>
      <c r="C48" s="9"/>
      <c r="D48" s="9"/>
      <c r="F48" s="235"/>
      <c r="G48" s="236"/>
      <c r="H48" s="236"/>
      <c r="I48" s="236"/>
      <c r="K48" s="59"/>
      <c r="L48" s="25"/>
      <c r="M48" s="60"/>
      <c r="N48" s="59"/>
      <c r="O48" s="25"/>
      <c r="P48" s="101"/>
      <c r="Q48" s="59"/>
      <c r="R48" s="25"/>
      <c r="S48" s="60"/>
      <c r="T48" s="59"/>
      <c r="U48" s="25"/>
      <c r="V48" s="60"/>
      <c r="X48" s="9"/>
      <c r="Y48" s="23"/>
    </row>
    <row r="49" spans="1:25" ht="18" customHeight="1" x14ac:dyDescent="0.35">
      <c r="A49" s="1"/>
      <c r="B49" s="9"/>
      <c r="C49" s="9"/>
      <c r="D49" s="9"/>
      <c r="F49" s="235"/>
      <c r="G49" s="236"/>
      <c r="H49" s="236"/>
      <c r="I49" s="236"/>
      <c r="K49" s="59"/>
      <c r="L49" s="25"/>
      <c r="M49" s="60"/>
      <c r="N49" s="59"/>
      <c r="O49" s="25"/>
      <c r="P49" s="60"/>
      <c r="Q49" s="59"/>
      <c r="R49" s="25"/>
      <c r="S49" s="60"/>
      <c r="T49" s="59"/>
      <c r="U49" s="25"/>
      <c r="V49" s="60"/>
      <c r="X49" s="9"/>
      <c r="Y49" s="23"/>
    </row>
    <row r="50" spans="1:25" ht="14.5" x14ac:dyDescent="0.35">
      <c r="S50" s="1"/>
      <c r="V50" s="1"/>
    </row>
    <row r="51" spans="1:25" ht="15" customHeight="1" x14ac:dyDescent="0.35"/>
  </sheetData>
  <mergeCells count="63">
    <mergeCell ref="F24:F49"/>
    <mergeCell ref="G24:I25"/>
    <mergeCell ref="M24:M26"/>
    <mergeCell ref="P24:P26"/>
    <mergeCell ref="S24:S26"/>
    <mergeCell ref="V24:V26"/>
    <mergeCell ref="G26:I26"/>
    <mergeCell ref="G27:I49"/>
    <mergeCell ref="Q20:S20"/>
    <mergeCell ref="T20:V20"/>
    <mergeCell ref="K21:M21"/>
    <mergeCell ref="N21:P21"/>
    <mergeCell ref="Q21:S21"/>
    <mergeCell ref="T21:V21"/>
    <mergeCell ref="T18:V19"/>
    <mergeCell ref="E19:I19"/>
    <mergeCell ref="D20:D21"/>
    <mergeCell ref="E20:I21"/>
    <mergeCell ref="K20:M20"/>
    <mergeCell ref="N20:P20"/>
    <mergeCell ref="D15:I15"/>
    <mergeCell ref="B18:C21"/>
    <mergeCell ref="K18:M19"/>
    <mergeCell ref="N18:P19"/>
    <mergeCell ref="Q18:S19"/>
    <mergeCell ref="Q17:S17"/>
    <mergeCell ref="T17:V17"/>
    <mergeCell ref="S12:T12"/>
    <mergeCell ref="U12:V12"/>
    <mergeCell ref="L13:M13"/>
    <mergeCell ref="P13:Q13"/>
    <mergeCell ref="T13:U13"/>
    <mergeCell ref="L14:M15"/>
    <mergeCell ref="N14:N15"/>
    <mergeCell ref="O14:O15"/>
    <mergeCell ref="P14:Q15"/>
    <mergeCell ref="Q12:R12"/>
    <mergeCell ref="R14:R15"/>
    <mergeCell ref="S14:S15"/>
    <mergeCell ref="T14:U15"/>
    <mergeCell ref="V14:V15"/>
    <mergeCell ref="K12:L12"/>
    <mergeCell ref="M12:N12"/>
    <mergeCell ref="O12:P12"/>
    <mergeCell ref="K17:M17"/>
    <mergeCell ref="N17:P17"/>
    <mergeCell ref="K14:K15"/>
    <mergeCell ref="B7:C7"/>
    <mergeCell ref="M7:O8"/>
    <mergeCell ref="Q7:S8"/>
    <mergeCell ref="G12:G13"/>
    <mergeCell ref="D2:I2"/>
    <mergeCell ref="D3:I4"/>
    <mergeCell ref="K3:S4"/>
    <mergeCell ref="D5:I5"/>
    <mergeCell ref="K5:R5"/>
    <mergeCell ref="B10:C10"/>
    <mergeCell ref="B12:C15"/>
    <mergeCell ref="D12:D14"/>
    <mergeCell ref="E12:E14"/>
    <mergeCell ref="F12:F13"/>
    <mergeCell ref="H12:H13"/>
    <mergeCell ref="I12:I13"/>
  </mergeCells>
  <conditionalFormatting sqref="D15:I15">
    <cfRule type="containsText" dxfId="15" priority="8" operator="containsText" text="Finalizado">
      <formula>NOT(ISERROR(SEARCH("Finalizado",D15)))</formula>
    </cfRule>
    <cfRule type="containsText" dxfId="14" priority="9" operator="containsText" text="No Planificado">
      <formula>NOT(ISERROR(SEARCH("No Planificado",D15)))</formula>
    </cfRule>
    <cfRule type="containsText" dxfId="13" priority="10" operator="containsText" text="A Tiempo">
      <formula>NOT(ISERROR(SEARCH("A Tiempo",D15)))</formula>
    </cfRule>
    <cfRule type="containsText" dxfId="12" priority="11" operator="containsText" text="Retrasado">
      <formula>NOT(ISERROR(SEARCH("Retrasado",D15)))</formula>
    </cfRule>
  </conditionalFormatting>
  <conditionalFormatting sqref="F7:F8">
    <cfRule type="iconSet" priority="15">
      <iconSet showValue="0">
        <cfvo type="percent" val="0"/>
        <cfvo type="num" val="2"/>
        <cfvo type="num" val="3"/>
      </iconSet>
    </cfRule>
  </conditionalFormatting>
  <conditionalFormatting sqref="F12 F14">
    <cfRule type="iconSet" priority="13">
      <iconSet showValue="0">
        <cfvo type="percent" val="0"/>
        <cfvo type="num" val="2"/>
        <cfvo type="num" val="3"/>
      </iconSet>
    </cfRule>
  </conditionalFormatting>
  <conditionalFormatting sqref="G7:I8">
    <cfRule type="iconSet" priority="14">
      <iconSet showValue="0">
        <cfvo type="percent" val="0"/>
        <cfvo type="num" val="2"/>
        <cfvo type="num" val="3"/>
      </iconSet>
    </cfRule>
  </conditionalFormatting>
  <conditionalFormatting sqref="G12:I12 G14:I14">
    <cfRule type="iconSet" priority="12">
      <iconSet showValue="0">
        <cfvo type="percent" val="0"/>
        <cfvo type="num" val="2"/>
        <cfvo type="num" val="3"/>
      </iconSet>
    </cfRule>
  </conditionalFormatting>
  <conditionalFormatting sqref="K24:L24 N24:O24 Q24:R24 T24:U24">
    <cfRule type="iconSet" priority="16">
      <iconSet showValue="0">
        <cfvo type="percent" val="0"/>
        <cfvo type="num" val="2"/>
        <cfvo type="num" val="3"/>
      </iconSet>
    </cfRule>
  </conditionalFormatting>
  <conditionalFormatting sqref="K25:L25">
    <cfRule type="containsText" dxfId="11" priority="26" operator="containsText" text="PENDIENTE">
      <formula>NOT(ISERROR(SEARCH("PENDIENTE",K25)))</formula>
    </cfRule>
    <cfRule type="containsText" dxfId="10" priority="27" operator="containsText" text="NO VALIDADO">
      <formula>NOT(ISERROR(SEARCH("NO VALIDADO",K25)))</formula>
    </cfRule>
    <cfRule type="containsText" dxfId="9" priority="28" operator="containsText" text="VALIDADO">
      <formula>NOT(ISERROR(SEARCH("VALIDADO",K25)))</formula>
    </cfRule>
  </conditionalFormatting>
  <conditionalFormatting sqref="N25:O25">
    <cfRule type="containsText" dxfId="8" priority="23" operator="containsText" text="PENDIENTE">
      <formula>NOT(ISERROR(SEARCH("PENDIENTE",N25)))</formula>
    </cfRule>
    <cfRule type="containsText" dxfId="7" priority="24" operator="containsText" text="NO VALIDADO">
      <formula>NOT(ISERROR(SEARCH("NO VALIDADO",N25)))</formula>
    </cfRule>
    <cfRule type="containsText" dxfId="6" priority="25" operator="containsText" text="VALIDADO">
      <formula>NOT(ISERROR(SEARCH("VALIDADO",N25)))</formula>
    </cfRule>
  </conditionalFormatting>
  <conditionalFormatting sqref="Q25:R25">
    <cfRule type="containsText" dxfId="5" priority="4" operator="containsText" text="PENDIENTE">
      <formula>NOT(ISERROR(SEARCH("PENDIENTE",Q25)))</formula>
    </cfRule>
    <cfRule type="containsText" dxfId="4" priority="5" operator="containsText" text="NO VALIDADO">
      <formula>NOT(ISERROR(SEARCH("NO VALIDADO",Q25)))</formula>
    </cfRule>
    <cfRule type="containsText" dxfId="3" priority="6" operator="containsText" text="VALIDADO">
      <formula>NOT(ISERROR(SEARCH("VALIDADO",Q25)))</formula>
    </cfRule>
  </conditionalFormatting>
  <conditionalFormatting sqref="T25:U25">
    <cfRule type="containsText" dxfId="2" priority="1" operator="containsText" text="PENDIENTE">
      <formula>NOT(ISERROR(SEARCH("PENDIENTE",T25)))</formula>
    </cfRule>
    <cfRule type="containsText" dxfId="1" priority="2" operator="containsText" text="NO VALIDADO">
      <formula>NOT(ISERROR(SEARCH("NO VALIDADO",T25)))</formula>
    </cfRule>
    <cfRule type="containsText" dxfId="0" priority="3" operator="containsText" text="VALIDADO">
      <formula>NOT(ISERROR(SEARCH("VALIDADO",T25)))</formula>
    </cfRule>
  </conditionalFormatting>
  <dataValidations count="6">
    <dataValidation type="list" allowBlank="1" showInputMessage="1" showErrorMessage="1" sqref="K14:K15 O14:O15 S14:S15" xr:uid="{B1E7E766-005F-4DB0-BD66-B3B99479D613}">
      <formula1>"No Iniciado, En Progreso,Finalizado"</formula1>
    </dataValidation>
    <dataValidation type="list" allowBlank="1" showInputMessage="1" showErrorMessage="1" sqref="M12 Q12 U12" xr:uid="{F2325578-964C-485E-B31B-652C0FACC995}">
      <formula1>"Mayo,Junio,Julio,Agosto,Septiembre,Octubre"</formula1>
    </dataValidation>
    <dataValidation type="list" allowBlank="1" showInputMessage="1" showErrorMessage="1" sqref="AB14:AB15 R14:R15 N14:N15 V14:V15" xr:uid="{B35BC31A-2BA0-4E78-8D59-7BDBC7AC3C57}">
      <formula1>"No Cumple, Parcial, Cumple, Más que Cumple, Mejor Práctica"</formula1>
    </dataValidation>
    <dataValidation type="list" allowBlank="1" showInputMessage="1" showErrorMessage="1" sqref="O10" xr:uid="{C0669F55-2ADD-47D3-9919-23CF7534CF98}">
      <formula1>"Alta,Baja,No Planificado"</formula1>
    </dataValidation>
    <dataValidation type="list" allowBlank="1" showInputMessage="1" showErrorMessage="1" sqref="S10 Q10" xr:uid="{C163A221-B006-4AFA-92D7-B3F508446C70}">
      <formula1>"Junio,Julio,Agosto,Septiembre,Octubre"</formula1>
    </dataValidation>
    <dataValidation type="list" allowBlank="1" showInputMessage="1" showErrorMessage="1" sqref="D10" xr:uid="{C4990B09-81EF-4B1C-92C4-0804585E6A87}">
      <formula1>"No Cumple, Parcial,Cumple,Más que Cumple,Mejor Práctica"</formula1>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iconSet" priority="7" id="{9155D06C-3CB6-48A2-9B5E-813D997771B3}">
            <x14:iconSet iconSet="3Stars" showValue="0">
              <x14:cfvo type="percent">
                <xm:f>0</xm:f>
              </x14:cfvo>
              <x14:cfvo type="num">
                <xm:f>2</xm:f>
              </x14:cfvo>
              <x14:cfvo type="num">
                <xm:f>3</xm:f>
              </x14:cfvo>
            </x14:iconSet>
          </x14:cfRule>
          <xm:sqref>M10</xm:sqref>
        </x14:conditionalFormatting>
      </x14:conditionalFormattings>
    </ext>
  </extLst>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cf76f155ced4ddcb4097134ff3c332f xmlns="f8206fe4-be4b-4a2a-b610-f1e01f4fde53">
      <Terms xmlns="http://schemas.microsoft.com/office/infopath/2007/PartnerControls"/>
    </lcf76f155ced4ddcb4097134ff3c332f>
    <TaxCatchAll xmlns="e5bac579-a52c-4637-9e04-088674e7ef27" xsi:nil="true"/>
  </documentManagement>
</p:properties>
</file>

<file path=customXml/item2.xml><?xml version="1.0" encoding="utf-8"?>
<ct:contentTypeSchema xmlns:ct="http://schemas.microsoft.com/office/2006/metadata/contentType" xmlns:ma="http://schemas.microsoft.com/office/2006/metadata/properties/metaAttributes" ct:_="" ma:_="" ma:contentTypeName="Document" ma:contentTypeID="0x010100A0F278453E13854AAF26359EC407B6DC" ma:contentTypeVersion="17" ma:contentTypeDescription="Create a new document." ma:contentTypeScope="" ma:versionID="8d0840a9fbc33f52b9ce5fee440b222c">
  <xsd:schema xmlns:xsd="http://www.w3.org/2001/XMLSchema" xmlns:xs="http://www.w3.org/2001/XMLSchema" xmlns:p="http://schemas.microsoft.com/office/2006/metadata/properties" xmlns:ns2="f8206fe4-be4b-4a2a-b610-f1e01f4fde53" xmlns:ns3="e5bac579-a52c-4637-9e04-088674e7ef27" targetNamespace="http://schemas.microsoft.com/office/2006/metadata/properties" ma:root="true" ma:fieldsID="8f31f197f1e8c748ed456db7babfa139" ns2:_="" ns3:_="">
    <xsd:import namespace="f8206fe4-be4b-4a2a-b610-f1e01f4fde53"/>
    <xsd:import namespace="e5bac579-a52c-4637-9e04-088674e7ef27"/>
    <xsd:element name="properties">
      <xsd:complexType>
        <xsd:sequence>
          <xsd:element name="documentManagement">
            <xsd:complexType>
              <xsd:all>
                <xsd:element ref="ns2:MediaServiceMetadata" minOccurs="0"/>
                <xsd:element ref="ns2:MediaServiceFastMetadata" minOccurs="0"/>
                <xsd:element ref="ns2:MediaServiceDateTaken" minOccurs="0"/>
                <xsd:element ref="ns2:MediaServiceAutoTags" minOccurs="0"/>
                <xsd:element ref="ns2:MediaLengthInSeconds" minOccurs="0"/>
                <xsd:element ref="ns2:MediaServiceOCR" minOccurs="0"/>
                <xsd:element ref="ns2:MediaServiceGenerationTime" minOccurs="0"/>
                <xsd:element ref="ns2:MediaServiceEventHashCode" minOccurs="0"/>
                <xsd:element ref="ns2:MediaServiceAutoKeyPoints" minOccurs="0"/>
                <xsd:element ref="ns2:MediaServiceKeyPoints" minOccurs="0"/>
                <xsd:element ref="ns2:lcf76f155ced4ddcb4097134ff3c332f" minOccurs="0"/>
                <xsd:element ref="ns3:TaxCatchAll" minOccurs="0"/>
                <xsd:element ref="ns3:SharedWithUsers" minOccurs="0"/>
                <xsd:element ref="ns3:SharedWithDetails" minOccurs="0"/>
                <xsd:element ref="ns2:MediaServiceLocation" minOccurs="0"/>
                <xsd:element ref="ns2:MediaServiceObjectDetectorVersion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f8206fe4-be4b-4a2a-b610-f1e01f4fde53"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DateTaken" ma:index="10" nillable="true" ma:displayName="MediaServiceDateTaken" ma:hidden="true" ma:internalName="MediaServiceDateTaken" ma:readOnly="true">
      <xsd:simpleType>
        <xsd:restriction base="dms:Text"/>
      </xsd:simpleType>
    </xsd:element>
    <xsd:element name="MediaServiceAutoTags" ma:index="11" nillable="true" ma:displayName="Tags" ma:internalName="MediaServiceAutoTags" ma:readOnly="true">
      <xsd:simpleType>
        <xsd:restriction base="dms:Text"/>
      </xsd:simpleType>
    </xsd:element>
    <xsd:element name="MediaLengthInSeconds" ma:index="12" nillable="true" ma:displayName="Length (seconds)" ma:internalName="MediaLengthInSeconds" ma:readOnly="true">
      <xsd:simpleType>
        <xsd:restriction base="dms:Unknown"/>
      </xsd:simpleType>
    </xsd:element>
    <xsd:element name="MediaServiceOCR" ma:index="13" nillable="true" ma:displayName="Extracted Text" ma:internalName="MediaServiceOCR" ma:readOnly="true">
      <xsd:simpleType>
        <xsd:restriction base="dms:Note">
          <xsd:maxLength value="255"/>
        </xsd:restriction>
      </xsd:simpleType>
    </xsd:element>
    <xsd:element name="MediaServiceGenerationTime" ma:index="14" nillable="true" ma:displayName="MediaServiceGenerationTime" ma:hidden="true" ma:internalName="MediaServiceGenerationTime" ma:readOnly="true">
      <xsd:simpleType>
        <xsd:restriction base="dms:Text"/>
      </xsd:simpleType>
    </xsd:element>
    <xsd:element name="MediaServiceEventHashCode" ma:index="15" nillable="true" ma:displayName="MediaServiceEventHashCode" ma:hidden="true" ma:internalName="MediaServiceEventHashCode" ma:readOnly="true">
      <xsd:simpleType>
        <xsd:restriction base="dms:Text"/>
      </xsd:simpleType>
    </xsd:element>
    <xsd:element name="MediaServiceAutoKeyPoints" ma:index="16" nillable="true" ma:displayName="MediaServiceAutoKeyPoints" ma:hidden="true" ma:internalName="MediaServiceAutoKeyPoints" ma:readOnly="true">
      <xsd:simpleType>
        <xsd:restriction base="dms:Note"/>
      </xsd:simpleType>
    </xsd:element>
    <xsd:element name="MediaServiceKeyPoints" ma:index="17" nillable="true" ma:displayName="KeyPoints" ma:internalName="MediaServiceKeyPoints" ma:readOnly="true">
      <xsd:simpleType>
        <xsd:restriction base="dms:Note">
          <xsd:maxLength value="255"/>
        </xsd:restriction>
      </xsd:simpleType>
    </xsd:element>
    <xsd:element name="lcf76f155ced4ddcb4097134ff3c332f" ma:index="19" nillable="true" ma:taxonomy="true" ma:internalName="lcf76f155ced4ddcb4097134ff3c332f" ma:taxonomyFieldName="MediaServiceImageTags" ma:displayName="Image Tags" ma:readOnly="false" ma:fieldId="{5cf76f15-5ced-4ddc-b409-7134ff3c332f}" ma:taxonomyMulti="true" ma:sspId="cced0fda-911f-482d-b0d5-dcfefa8965bf" ma:termSetId="09814cd3-568e-fe90-9814-8d621ff8fb84" ma:anchorId="fba54fb3-c3e1-fe81-a776-ca4b69148c4d" ma:open="true" ma:isKeyword="false">
      <xsd:complexType>
        <xsd:sequence>
          <xsd:element ref="pc:Terms" minOccurs="0" maxOccurs="1"/>
        </xsd:sequence>
      </xsd:complexType>
    </xsd:element>
    <xsd:element name="MediaServiceLocation" ma:index="23" nillable="true" ma:displayName="Location" ma:indexed="true" ma:internalName="MediaServiceLocation" ma:readOnly="true">
      <xsd:simpleType>
        <xsd:restriction base="dms:Text"/>
      </xsd:simpleType>
    </xsd:element>
    <xsd:element name="MediaServiceObjectDetectorVersions" ma:index="24" nillable="true" ma:displayName="MediaServiceObjectDetectorVersions" ma:hidden="true" ma:indexed="true" ma:internalName="MediaServiceObjectDetectorVersions"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e5bac579-a52c-4637-9e04-088674e7ef27" elementFormDefault="qualified">
    <xsd:import namespace="http://schemas.microsoft.com/office/2006/documentManagement/types"/>
    <xsd:import namespace="http://schemas.microsoft.com/office/infopath/2007/PartnerControls"/>
    <xsd:element name="TaxCatchAll" ma:index="20" nillable="true" ma:displayName="Taxonomy Catch All Column" ma:hidden="true" ma:list="{e27bc6c8-ef75-40af-982b-0f90f4da1457}" ma:internalName="TaxCatchAll" ma:showField="CatchAllData" ma:web="e5bac579-a52c-4637-9e04-088674e7ef27">
      <xsd:complexType>
        <xsd:complexContent>
          <xsd:extension base="dms:MultiChoiceLookup">
            <xsd:sequence>
              <xsd:element name="Value" type="dms:Lookup" maxOccurs="unbounded" minOccurs="0" nillable="true"/>
            </xsd:sequence>
          </xsd:extension>
        </xsd:complexContent>
      </xsd:complexType>
    </xsd:element>
    <xsd:element name="SharedWithUsers" ma:index="21"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2"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D451BE59-416D-4816-8F68-CF1EA2F83D79}">
  <ds:schemaRefs>
    <ds:schemaRef ds:uri="http://purl.org/dc/dcmitype/"/>
    <ds:schemaRef ds:uri="http://purl.org/dc/terms/"/>
    <ds:schemaRef ds:uri="http://purl.org/dc/elements/1.1/"/>
    <ds:schemaRef ds:uri="http://schemas.microsoft.com/office/2006/documentManagement/types"/>
    <ds:schemaRef ds:uri="f8206fe4-be4b-4a2a-b610-f1e01f4fde53"/>
    <ds:schemaRef ds:uri="e5bac579-a52c-4637-9e04-088674e7ef27"/>
    <ds:schemaRef ds:uri="http://schemas.microsoft.com/office/infopath/2007/PartnerControls"/>
    <ds:schemaRef ds:uri="http://schemas.openxmlformats.org/package/2006/metadata/core-properties"/>
    <ds:schemaRef ds:uri="http://schemas.microsoft.com/office/2006/metadata/properties"/>
    <ds:schemaRef ds:uri="http://www.w3.org/XML/1998/namespace"/>
  </ds:schemaRefs>
</ds:datastoreItem>
</file>

<file path=customXml/itemProps2.xml><?xml version="1.0" encoding="utf-8"?>
<ds:datastoreItem xmlns:ds="http://schemas.openxmlformats.org/officeDocument/2006/customXml" ds:itemID="{575A13C6-1949-440D-9254-DC0D73FDA8E7}"/>
</file>

<file path=customXml/itemProps3.xml><?xml version="1.0" encoding="utf-8"?>
<ds:datastoreItem xmlns:ds="http://schemas.openxmlformats.org/officeDocument/2006/customXml" ds:itemID="{46C76435-A136-4869-A3E8-2579106F7ACA}">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Planilhas</vt:lpstr>
      </vt:variant>
      <vt:variant>
        <vt:i4>77</vt:i4>
      </vt:variant>
    </vt:vector>
  </HeadingPairs>
  <TitlesOfParts>
    <vt:vector size="77" baseType="lpstr">
      <vt:lpstr>Menu</vt:lpstr>
      <vt:lpstr>Instruciones</vt:lpstr>
      <vt:lpstr>Exemplo ITEM</vt:lpstr>
      <vt:lpstr>Resumen Items</vt:lpstr>
      <vt:lpstr>Cierre Diagnóstico</vt:lpstr>
      <vt:lpstr>Analisis Items </vt:lpstr>
      <vt:lpstr>Calculos </vt:lpstr>
      <vt:lpstr>Estratégia</vt:lpstr>
      <vt:lpstr>Adquisición</vt:lpstr>
      <vt:lpstr>Control</vt:lpstr>
      <vt:lpstr>Mercado</vt:lpstr>
      <vt:lpstr>Mantenimiento</vt:lpstr>
      <vt:lpstr>Descarte</vt:lpstr>
      <vt:lpstr>Estrategia 1</vt:lpstr>
      <vt:lpstr>Estrategia 2</vt:lpstr>
      <vt:lpstr>Estratégia 3</vt:lpstr>
      <vt:lpstr>Estrategia 4</vt:lpstr>
      <vt:lpstr>Estrategia 5</vt:lpstr>
      <vt:lpstr>Estrategia 6</vt:lpstr>
      <vt:lpstr>Estrategia 7</vt:lpstr>
      <vt:lpstr>Estrategia 8</vt:lpstr>
      <vt:lpstr>Estrategia 9</vt:lpstr>
      <vt:lpstr>Estrategia 10</vt:lpstr>
      <vt:lpstr>Estrategia 11</vt:lpstr>
      <vt:lpstr>Estrategia 12</vt:lpstr>
      <vt:lpstr>Estrategia 13</vt:lpstr>
      <vt:lpstr>Estrategia 14</vt:lpstr>
      <vt:lpstr>Estrategia 15</vt:lpstr>
      <vt:lpstr>Estrategia 16</vt:lpstr>
      <vt:lpstr>Adquisición 1</vt:lpstr>
      <vt:lpstr>Adquisición 2</vt:lpstr>
      <vt:lpstr>Adquisición 3</vt:lpstr>
      <vt:lpstr>Adquisición 4</vt:lpstr>
      <vt:lpstr>Adquisición 5</vt:lpstr>
      <vt:lpstr>Control 1</vt:lpstr>
      <vt:lpstr>Control 2</vt:lpstr>
      <vt:lpstr>Control 3</vt:lpstr>
      <vt:lpstr>Control 4</vt:lpstr>
      <vt:lpstr>Control 5</vt:lpstr>
      <vt:lpstr>Control 6</vt:lpstr>
      <vt:lpstr>Control 7</vt:lpstr>
      <vt:lpstr>Control 8</vt:lpstr>
      <vt:lpstr>Control 9</vt:lpstr>
      <vt:lpstr>Control 10</vt:lpstr>
      <vt:lpstr>Control 11</vt:lpstr>
      <vt:lpstr>Control 12</vt:lpstr>
      <vt:lpstr>Control 13</vt:lpstr>
      <vt:lpstr>Mercado 1</vt:lpstr>
      <vt:lpstr>Mercado 2</vt:lpstr>
      <vt:lpstr>Mercado 3</vt:lpstr>
      <vt:lpstr>Mercado 4</vt:lpstr>
      <vt:lpstr>Mercado 5</vt:lpstr>
      <vt:lpstr>Mercado 6</vt:lpstr>
      <vt:lpstr>Mercado 7</vt:lpstr>
      <vt:lpstr>Mercado 8</vt:lpstr>
      <vt:lpstr>Mercado 9</vt:lpstr>
      <vt:lpstr>Mercado 10</vt:lpstr>
      <vt:lpstr>Mercado 11</vt:lpstr>
      <vt:lpstr>Mercado 12</vt:lpstr>
      <vt:lpstr>Mercado 13</vt:lpstr>
      <vt:lpstr>Mercado 14</vt:lpstr>
      <vt:lpstr>Mercado 15</vt:lpstr>
      <vt:lpstr>Mantenimiento 1</vt:lpstr>
      <vt:lpstr>Mantenimiento 2</vt:lpstr>
      <vt:lpstr>Mantenimiento 3</vt:lpstr>
      <vt:lpstr>Mantenimiento 4</vt:lpstr>
      <vt:lpstr>Mantenimiento 5</vt:lpstr>
      <vt:lpstr>Mantenimiento 6</vt:lpstr>
      <vt:lpstr>Mantenimiento 7</vt:lpstr>
      <vt:lpstr>Mantenimiento 8</vt:lpstr>
      <vt:lpstr>Mantenimiento 9</vt:lpstr>
      <vt:lpstr>Mantenimiento 10</vt:lpstr>
      <vt:lpstr>Descarte 1</vt:lpstr>
      <vt:lpstr>Descarte 2</vt:lpstr>
      <vt:lpstr>Descarte 3</vt:lpstr>
      <vt:lpstr>Descarte 4</vt:lpstr>
      <vt:lpstr>Descarte 5</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Jeaninne Santos</dc:creator>
  <cp:keywords/>
  <dc:description/>
  <cp:lastModifiedBy>Omar Lugo</cp:lastModifiedBy>
  <cp:revision/>
  <dcterms:created xsi:type="dcterms:W3CDTF">2022-05-05T18:27:58Z</dcterms:created>
  <dcterms:modified xsi:type="dcterms:W3CDTF">2023-12-19T15:50:32Z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ediaServiceImageTags">
    <vt:lpwstr/>
  </property>
  <property fmtid="{D5CDD505-2E9C-101B-9397-08002B2CF9AE}" pid="3" name="ContentTypeId">
    <vt:lpwstr>0x010100A0F278453E13854AAF26359EC407B6DC</vt:lpwstr>
  </property>
</Properties>
</file>